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5年第三季度将乐县扶贫小额信贷贴息情况表" sheetId="2" r:id="rId1"/>
    <sheet name="邮储银行" sheetId="1" r:id="rId2"/>
    <sheet name="信用社" sheetId="3" r:id="rId3"/>
  </sheets>
  <definedNames>
    <definedName name="_xlnm._FilterDatabase" localSheetId="1" hidden="1">邮储银行!#REF!</definedName>
    <definedName name="_xlnm.Print_Titles" localSheetId="1">邮储银行!$3:3</definedName>
    <definedName name="_xlnm.Print_Titles" localSheetId="2">信用社!$3:$3</definedName>
    <definedName name="_xlnm._FilterDatabase" localSheetId="2" hidden="1">信用社!$3:$3</definedName>
  </definedNames>
  <calcPr calcId="144525"/>
</workbook>
</file>

<file path=xl/sharedStrings.xml><?xml version="1.0" encoding="utf-8"?>
<sst xmlns="http://schemas.openxmlformats.org/spreadsheetml/2006/main" count="864" uniqueCount="438">
  <si>
    <t>2025年第三季度将乐县扶贫小额信贷贴息情况表</t>
  </si>
  <si>
    <t>序号</t>
  </si>
  <si>
    <t>银行名称</t>
  </si>
  <si>
    <t>贷款资金（元）</t>
  </si>
  <si>
    <t>本次贴息周期</t>
  </si>
  <si>
    <t>申请贴息资金（元）</t>
  </si>
  <si>
    <t>备注</t>
  </si>
  <si>
    <t>将乐县农村信用合作联社</t>
  </si>
  <si>
    <t>2025年6月21日-2025年9月20日</t>
  </si>
  <si>
    <t>邮储银行将乐支行</t>
  </si>
  <si>
    <t>2025年7月-2025年9月</t>
  </si>
  <si>
    <t>合计</t>
  </si>
  <si>
    <t>将乐县2025年4月-2025年6月申请脱贫人口小额信贷贴息资金农户汇总表</t>
  </si>
  <si>
    <t>金融机构（公章）：中国邮政储蓄银行股份有限公司将乐县支行</t>
  </si>
  <si>
    <t>借款人</t>
  </si>
  <si>
    <t>贷款用途</t>
  </si>
  <si>
    <t>执行利率（％）</t>
  </si>
  <si>
    <t>贷款日期</t>
  </si>
  <si>
    <t>本次结息周期</t>
  </si>
  <si>
    <t>开户行</t>
  </si>
  <si>
    <t>肖珍珍</t>
  </si>
  <si>
    <t>竹山管护</t>
  </si>
  <si>
    <t>2022.12.31-2025.12.31</t>
  </si>
  <si>
    <t>2025.3.24-2025.6.24</t>
  </si>
  <si>
    <t>邮储银行将乐县支行</t>
  </si>
  <si>
    <t>胡火金</t>
  </si>
  <si>
    <t>2023.7.08-2025.7.08</t>
  </si>
  <si>
    <t>2025.3.8-2025.6.8</t>
  </si>
  <si>
    <t>余招娣</t>
  </si>
  <si>
    <t>2023.7.10-2025.7.10</t>
  </si>
  <si>
    <t>万方娥</t>
  </si>
  <si>
    <t>2023.7.14-2025.7.14</t>
  </si>
  <si>
    <t>李科富</t>
  </si>
  <si>
    <t>2024.11.11-2025.11.11</t>
  </si>
  <si>
    <t>2025.6.11-2025.9.11</t>
  </si>
  <si>
    <t>谢良富</t>
  </si>
  <si>
    <t>2025.6.5-2025.12.5</t>
  </si>
  <si>
    <t>2025.6.5-2025.9.5</t>
  </si>
  <si>
    <t>将乐县2025年06月21日-2025年09月20日申请脱贫人口小额信贷贴息资金农户汇总表</t>
  </si>
  <si>
    <t>1、余额前后期未变动的，结息日那天也计算利息；2、当期结息周期内发放的贷款，发放当日计息；3、结清日与部分结清当日，对应的贷款本金不计息。</t>
  </si>
  <si>
    <t>金融机构（公章）：将乐县农村信用合作联社</t>
  </si>
  <si>
    <r>
      <rPr>
        <sz val="10"/>
        <rFont val="仿宋"/>
        <charset val="134"/>
      </rPr>
      <t>执行利率（</t>
    </r>
    <r>
      <rPr>
        <sz val="10"/>
        <rFont val="SimSun"/>
        <charset val="134"/>
      </rPr>
      <t>％</t>
    </r>
    <r>
      <rPr>
        <sz val="10"/>
        <rFont val="仿宋"/>
        <charset val="134"/>
      </rPr>
      <t>）</t>
    </r>
  </si>
  <si>
    <t>2025年2季度应贴息金额（元）-手工估算</t>
  </si>
  <si>
    <t>贷款账号</t>
  </si>
  <si>
    <t>2025.05.26余额（元）</t>
  </si>
  <si>
    <t>2025.8.31余额（元）</t>
  </si>
  <si>
    <t>5月底较上次贴贷款余额是否变动</t>
  </si>
  <si>
    <t>备注（2025.08.31止）</t>
  </si>
  <si>
    <t>何礼流</t>
  </si>
  <si>
    <t>养殖</t>
  </si>
  <si>
    <t>2024.10.30-2025.10.29</t>
  </si>
  <si>
    <t>2025.06.21-2025.09.20</t>
  </si>
  <si>
    <t>安仁信用社</t>
  </si>
  <si>
    <t>9031019020121000187082</t>
  </si>
  <si>
    <t>2025年08月31日（含）前放款，尚有余额。</t>
  </si>
  <si>
    <t>张玉文</t>
  </si>
  <si>
    <t>无还本续贷（个人经营)</t>
  </si>
  <si>
    <t>2024.11.08-2025.11.07</t>
  </si>
  <si>
    <t>9031019020121000185136</t>
  </si>
  <si>
    <t>朱代宗</t>
  </si>
  <si>
    <t>养牛</t>
  </si>
  <si>
    <t>2024.11.05-2025.11.04</t>
  </si>
  <si>
    <t>9031019020121000187074</t>
  </si>
  <si>
    <t>郑承杰</t>
  </si>
  <si>
    <t>9031019020121000184105</t>
  </si>
  <si>
    <t>李应财</t>
  </si>
  <si>
    <t>水稻种植</t>
  </si>
  <si>
    <t>2025.06.26-2026.06.25</t>
  </si>
  <si>
    <t>9031019020121000338040</t>
  </si>
  <si>
    <t>本轮新增贴息</t>
  </si>
  <si>
    <t>张荣安</t>
  </si>
  <si>
    <t>购买肥料</t>
  </si>
  <si>
    <t>2025.06.30-2026.06.29</t>
  </si>
  <si>
    <t>9031019020121000332100</t>
  </si>
  <si>
    <t>邱根祥</t>
  </si>
  <si>
    <t>借新还旧（养牛)</t>
  </si>
  <si>
    <t>2024.12.24-2025.12.20</t>
  </si>
  <si>
    <t>白莲信用社</t>
  </si>
  <si>
    <t>9031016010121000227035</t>
  </si>
  <si>
    <t>傅水木</t>
  </si>
  <si>
    <t>无还本续贷（水稻种植)</t>
  </si>
  <si>
    <t>2025.02.06-2025.12.10</t>
  </si>
  <si>
    <t>9031016010121000252280</t>
  </si>
  <si>
    <t>汤思春</t>
  </si>
  <si>
    <t>2025.03.13-2025.12.12</t>
  </si>
  <si>
    <t>9031016010121000269136</t>
  </si>
  <si>
    <t>杨刘坤</t>
  </si>
  <si>
    <t>无还本续贷（种植水稻)</t>
  </si>
  <si>
    <t>2024.12.11-2025.12.10</t>
  </si>
  <si>
    <t>9031016010121000211039</t>
  </si>
  <si>
    <t>余风生</t>
  </si>
  <si>
    <t xml:space="preserve">	粮食种植</t>
  </si>
  <si>
    <t>2023.06.09-2025.12.08</t>
  </si>
  <si>
    <t>9031016010101001533174</t>
  </si>
  <si>
    <t>罗晨</t>
  </si>
  <si>
    <t>种植粮食</t>
  </si>
  <si>
    <t>2023.09.19-2025.09.19</t>
  </si>
  <si>
    <t>9031016010121000005035</t>
  </si>
  <si>
    <t>温长激</t>
  </si>
  <si>
    <t>经营五金挂具店</t>
  </si>
  <si>
    <t>2024.11.14-2025.11.13</t>
  </si>
  <si>
    <t>9031016010121000188047</t>
  </si>
  <si>
    <t>谢维林</t>
  </si>
  <si>
    <t>借新还旧（不锈钢加工)</t>
  </si>
  <si>
    <t>2025.04.03-2025.12.03</t>
  </si>
  <si>
    <t>9031016010121000283038</t>
  </si>
  <si>
    <t>张雪英</t>
  </si>
  <si>
    <t>无还本续贷</t>
  </si>
  <si>
    <t>2025.05.19-2026.05.18</t>
  </si>
  <si>
    <t>9031016010121000310088</t>
  </si>
  <si>
    <t>陈仁茂</t>
  </si>
  <si>
    <t xml:space="preserve">	经营网店</t>
  </si>
  <si>
    <t>2022.07.11-2025.07.10</t>
  </si>
  <si>
    <t>9031016010101001191096</t>
  </si>
  <si>
    <t>已结清，需逐笔查询。</t>
  </si>
  <si>
    <t>吴冬英</t>
  </si>
  <si>
    <t xml:space="preserve">	水稻种植</t>
  </si>
  <si>
    <t>2023.06.26-2025.06.25</t>
  </si>
  <si>
    <t>9031016010101001547753</t>
  </si>
  <si>
    <t>傅云生</t>
  </si>
  <si>
    <t>9031016010101001547679</t>
  </si>
  <si>
    <t>汤伍根</t>
  </si>
  <si>
    <t>2023.06.30-2025.06.29</t>
  </si>
  <si>
    <t>9031016010101001549619</t>
  </si>
  <si>
    <t>邹秀娘</t>
  </si>
  <si>
    <t>2023.07.05-2025.07.04</t>
  </si>
  <si>
    <t>9031016010101001553102</t>
  </si>
  <si>
    <t>温玉煌</t>
  </si>
  <si>
    <t>2023.08.17-2025.08.16</t>
  </si>
  <si>
    <t>9031016010101001586981</t>
  </si>
  <si>
    <t>童梅生</t>
  </si>
  <si>
    <t>无还本续贷（种烟)</t>
  </si>
  <si>
    <t>2025.06.03-2026.06.02</t>
  </si>
  <si>
    <t>9031016010121000316119</t>
  </si>
  <si>
    <t>陈金銮</t>
  </si>
  <si>
    <t>无还本续贷（经营理发店)</t>
  </si>
  <si>
    <t>2025.06.16-2026.06.15</t>
  </si>
  <si>
    <t>9031016010121000329047</t>
  </si>
  <si>
    <t>吴水坤</t>
  </si>
  <si>
    <t>9031016010121000323024</t>
  </si>
  <si>
    <t>吴志平</t>
  </si>
  <si>
    <t>2025.06.20-2026.06.19</t>
  </si>
  <si>
    <t>9031016010121000337016</t>
  </si>
  <si>
    <t>2025.08.11-2026.08.10</t>
  </si>
  <si>
    <t>9031016010121000350175</t>
  </si>
  <si>
    <t>沙付生</t>
  </si>
  <si>
    <t>借新还旧（养殖)</t>
  </si>
  <si>
    <t>2025.05.26-2026.05.25</t>
  </si>
  <si>
    <t>城关信用社</t>
  </si>
  <si>
    <t>9031011010121000348089</t>
  </si>
  <si>
    <t>伍志敏</t>
  </si>
  <si>
    <t>个人经营</t>
  </si>
  <si>
    <t>2024.12.02-2025.12.01</t>
  </si>
  <si>
    <t>9031011010121000231152</t>
  </si>
  <si>
    <t>廖青梅</t>
  </si>
  <si>
    <t>2024.12.04-2025.12.03</t>
  </si>
  <si>
    <t>9031011010121000229206</t>
  </si>
  <si>
    <t>黄巧英</t>
  </si>
  <si>
    <t>9031011010121000262025</t>
  </si>
  <si>
    <t>刘观发</t>
  </si>
  <si>
    <t xml:space="preserve">	种植甘蔗</t>
  </si>
  <si>
    <t>2023.07.06-2025.07.05</t>
  </si>
  <si>
    <t>9031011010101002332789</t>
  </si>
  <si>
    <t>杨顺</t>
  </si>
  <si>
    <t xml:space="preserve">	经营小吃店</t>
  </si>
  <si>
    <t>2023.07.10-2025.07.09</t>
  </si>
  <si>
    <t>9031011010101002340961</t>
  </si>
  <si>
    <t>聂荣生</t>
  </si>
  <si>
    <t xml:space="preserve">	种粮</t>
  </si>
  <si>
    <t>2023.07.14-2025.07.13</t>
  </si>
  <si>
    <t>9031011010101002346975</t>
  </si>
  <si>
    <t>叶明华</t>
  </si>
  <si>
    <t xml:space="preserve">	种植</t>
  </si>
  <si>
    <t>2023.07.27-2025.07.26</t>
  </si>
  <si>
    <t>9031011010101002365147</t>
  </si>
  <si>
    <t>王秀兰</t>
  </si>
  <si>
    <t xml:space="preserve">	经营小吃</t>
  </si>
  <si>
    <t>2023.08.03-2025.08.02</t>
  </si>
  <si>
    <t>9031011010101002376571</t>
  </si>
  <si>
    <t>廖建文</t>
  </si>
  <si>
    <t xml:space="preserve">	货运运输</t>
  </si>
  <si>
    <t>2023.08.09-2025.08.08</t>
  </si>
  <si>
    <t>9031011010101002386068</t>
  </si>
  <si>
    <t>黄端章</t>
  </si>
  <si>
    <t>无还本续贷（经营小吃店)</t>
  </si>
  <si>
    <t>2025.06.06-2026.06.05</t>
  </si>
  <si>
    <t>9031011010121000346190</t>
  </si>
  <si>
    <t>无还本续贷（经营小吃)</t>
  </si>
  <si>
    <t>2025.07.08-2026.07.07</t>
  </si>
  <si>
    <t>9031011010121000363344</t>
  </si>
  <si>
    <t>杨连华</t>
  </si>
  <si>
    <t>经营农业</t>
  </si>
  <si>
    <t>2024.12.17-2025.12.10</t>
  </si>
  <si>
    <t>大源信用社</t>
  </si>
  <si>
    <t>9031020010121000198055</t>
  </si>
  <si>
    <t>丁元勋</t>
  </si>
  <si>
    <t>种烟</t>
  </si>
  <si>
    <t>9031020010121000290050</t>
  </si>
  <si>
    <t>董连玉</t>
  </si>
  <si>
    <t>9031020010121000293047</t>
  </si>
  <si>
    <t>梁鸿燕</t>
  </si>
  <si>
    <t>2023.11.20-2025.12.20</t>
  </si>
  <si>
    <t>9031020010121000059018</t>
  </si>
  <si>
    <t>张桂香</t>
  </si>
  <si>
    <t xml:space="preserve">	经营农业</t>
  </si>
  <si>
    <t>2023.06.29-2025.12.20</t>
  </si>
  <si>
    <t>9031020010101000687965</t>
  </si>
  <si>
    <t>朱义云</t>
  </si>
  <si>
    <t>2023.06.30-2025.12.20</t>
  </si>
  <si>
    <t>9031020010101000688394</t>
  </si>
  <si>
    <t>黄兰英</t>
  </si>
  <si>
    <t>2023.12.06-2025-12-20</t>
  </si>
  <si>
    <t>9031020010121000067086</t>
  </si>
  <si>
    <t>孙广春</t>
  </si>
  <si>
    <t>无还本续贷（经营理发店。)</t>
  </si>
  <si>
    <t>9031020010121000289052</t>
  </si>
  <si>
    <t>张承志</t>
  </si>
  <si>
    <t>无还本续贷（经营农业)</t>
  </si>
  <si>
    <t>2024.11.29-2025.11.28</t>
  </si>
  <si>
    <t>高唐信用社</t>
  </si>
  <si>
    <t>9031014010121000202066</t>
  </si>
  <si>
    <t>杨小凤</t>
  </si>
  <si>
    <t>2024.09.04-2025.09.03</t>
  </si>
  <si>
    <t>9031014010121000137023</t>
  </si>
  <si>
    <t>杨伍仔</t>
  </si>
  <si>
    <t>无还本续贷（经营农业。)</t>
  </si>
  <si>
    <t>2024.11.07-2025.11.06</t>
  </si>
  <si>
    <t>9031014010121000184074</t>
  </si>
  <si>
    <t>陈刘清</t>
  </si>
  <si>
    <t>2024.11.26-2025.11.25</t>
  </si>
  <si>
    <t>9031014010121000197068</t>
  </si>
  <si>
    <t>曾冬财</t>
  </si>
  <si>
    <t>无还本续贷（水果零售)</t>
  </si>
  <si>
    <t>2025.05.19-2025.12.18</t>
  </si>
  <si>
    <t>9031014010121000309069</t>
  </si>
  <si>
    <t>陈催梅</t>
  </si>
  <si>
    <t xml:space="preserve">	个人经营</t>
  </si>
  <si>
    <t>2023.06.27-2025.06.26</t>
  </si>
  <si>
    <t>9031014010101001290692</t>
  </si>
  <si>
    <t>张清玉</t>
  </si>
  <si>
    <t>9031014010101001298008</t>
  </si>
  <si>
    <t>林世哲</t>
  </si>
  <si>
    <t>2023.08.18-2025.08.17</t>
  </si>
  <si>
    <t>9031014010101001316027</t>
  </si>
  <si>
    <t>李达民</t>
  </si>
  <si>
    <t xml:space="preserve">	农业生产</t>
  </si>
  <si>
    <t>9031014010101001316346</t>
  </si>
  <si>
    <t>高张丽</t>
  </si>
  <si>
    <t>2023.08.29-2025.08.28</t>
  </si>
  <si>
    <t>9031014010101001321511</t>
  </si>
  <si>
    <t>钟建成</t>
  </si>
  <si>
    <t>稻谷种植</t>
  </si>
  <si>
    <t>2025.06.04-2026.06.03</t>
  </si>
  <si>
    <t>9031014010121000317112</t>
  </si>
  <si>
    <t>黄陈寿</t>
  </si>
  <si>
    <t>2025.06.11-2026.06.10</t>
  </si>
  <si>
    <t>9031014010121000320090</t>
  </si>
  <si>
    <t>叶元荣</t>
  </si>
  <si>
    <t>2025.06.19-2026.06.18</t>
  </si>
  <si>
    <t>9031014010121000328028</t>
  </si>
  <si>
    <t>2025.06.24-2026.06.23</t>
  </si>
  <si>
    <t>9031014010121000334026</t>
  </si>
  <si>
    <t>2025.07.07-2026.07.06</t>
  </si>
  <si>
    <t>9031014010121000334117</t>
  </si>
  <si>
    <t>2025.08.12-2026.08.11</t>
  </si>
  <si>
    <t>9031014010121000345097</t>
  </si>
  <si>
    <t>无还本续贷（农业生产)</t>
  </si>
  <si>
    <t>2025.08.13-2026.08.12</t>
  </si>
  <si>
    <t>9031014010121000352036</t>
  </si>
  <si>
    <t>肖文兴</t>
  </si>
  <si>
    <t xml:space="preserve">	养羊</t>
  </si>
  <si>
    <t>2023.06.25-2025.06.24</t>
  </si>
  <si>
    <t>光明信用社</t>
  </si>
  <si>
    <t>9031011040101001088508</t>
  </si>
  <si>
    <t>肖观连</t>
  </si>
  <si>
    <t>9031011040101001088753</t>
  </si>
  <si>
    <t>邱九金</t>
  </si>
  <si>
    <t xml:space="preserve">	养鸭</t>
  </si>
  <si>
    <t>9031011040101001089404</t>
  </si>
  <si>
    <t>曾春荣</t>
  </si>
  <si>
    <t xml:space="preserve">	毛竹山管护</t>
  </si>
  <si>
    <t>9031011040101001089894</t>
  </si>
  <si>
    <t>肖文华</t>
  </si>
  <si>
    <t xml:space="preserve">	水果销售</t>
  </si>
  <si>
    <t>2023.06.28-2025.06.27</t>
  </si>
  <si>
    <t>9031011040101001091414</t>
  </si>
  <si>
    <t>曹光林</t>
  </si>
  <si>
    <t xml:space="preserve">	养鸡</t>
  </si>
  <si>
    <t>2023.07.11-2025.07.10</t>
  </si>
  <si>
    <t>9031011040101001101580</t>
  </si>
  <si>
    <t>廖胜妹</t>
  </si>
  <si>
    <t>2023.07.24-2025.07.23</t>
  </si>
  <si>
    <t>9031011040101001111863</t>
  </si>
  <si>
    <t>杨聪宝</t>
  </si>
  <si>
    <t>9031011040101001111937</t>
  </si>
  <si>
    <t>阙七金</t>
  </si>
  <si>
    <t xml:space="preserve">	种水稻</t>
  </si>
  <si>
    <t>2023.08.08-2025.08.07</t>
  </si>
  <si>
    <t>9031011040101001121827</t>
  </si>
  <si>
    <t>陈桃芳</t>
  </si>
  <si>
    <t>冬瓜种植</t>
  </si>
  <si>
    <t>2024.08.09-2025.08.07</t>
  </si>
  <si>
    <t>9031011040121000129566</t>
  </si>
  <si>
    <t>肖财旺</t>
  </si>
  <si>
    <t>2024.08.09-2025.08.08</t>
  </si>
  <si>
    <t>9031011040121000122553</t>
  </si>
  <si>
    <t>范秀梅</t>
  </si>
  <si>
    <t>2022.09.26-2025.09.25</t>
  </si>
  <si>
    <t>黄潭信用社</t>
  </si>
  <si>
    <t>9031017010101000957968</t>
  </si>
  <si>
    <t>兰建华</t>
  </si>
  <si>
    <t>经营小吃店</t>
  </si>
  <si>
    <t>2024.11.24-2025.11.20</t>
  </si>
  <si>
    <t>9031017010121000190025</t>
  </si>
  <si>
    <t>钟深其</t>
  </si>
  <si>
    <t>养鸡</t>
  </si>
  <si>
    <t>9031017010121000191080</t>
  </si>
  <si>
    <t>林飞坤</t>
  </si>
  <si>
    <t>种水稻</t>
  </si>
  <si>
    <t>9031017010121000321042</t>
  </si>
  <si>
    <t>潘长水</t>
  </si>
  <si>
    <t>2025.04.23-2026.04.22</t>
  </si>
  <si>
    <t>漠源信用社</t>
  </si>
  <si>
    <t>9031013010121000283076</t>
  </si>
  <si>
    <t>谢光新</t>
  </si>
  <si>
    <t>2025.03.11-2025.12.30</t>
  </si>
  <si>
    <t>9031013010121000256130</t>
  </si>
  <si>
    <t>吴梅英</t>
  </si>
  <si>
    <t>9031013010121000253079</t>
  </si>
  <si>
    <t>阙有发</t>
  </si>
  <si>
    <t>2024.07.08-2025.12.31</t>
  </si>
  <si>
    <t>9031013010121000122175</t>
  </si>
  <si>
    <t>吴思兰</t>
  </si>
  <si>
    <t>种植</t>
  </si>
  <si>
    <t>2024.11.06-2025.11.05</t>
  </si>
  <si>
    <t>9031013010121000167048</t>
  </si>
  <si>
    <t>李八金</t>
  </si>
  <si>
    <t xml:space="preserve">	养殖</t>
  </si>
  <si>
    <t>2023.07.10-2025.07.05</t>
  </si>
  <si>
    <t>9031013010101000721261</t>
  </si>
  <si>
    <t>陈其付</t>
  </si>
  <si>
    <t>9031013010121000301092</t>
  </si>
  <si>
    <t>朱水清</t>
  </si>
  <si>
    <t>2024.12.12-2025.12.10</t>
  </si>
  <si>
    <t>南口信用社</t>
  </si>
  <si>
    <t>9031015010121000212013</t>
  </si>
  <si>
    <t>黄秋娥</t>
  </si>
  <si>
    <t>9031015010121000211106</t>
  </si>
  <si>
    <t>谢金凤</t>
  </si>
  <si>
    <t>2024.12.26-2025.12.20</t>
  </si>
  <si>
    <t>9031015010121000232011</t>
  </si>
  <si>
    <t>张期明</t>
  </si>
  <si>
    <t>2025.05.21-2026.05.20</t>
  </si>
  <si>
    <t>9031015010121000311112</t>
  </si>
  <si>
    <t>严真明</t>
  </si>
  <si>
    <t>养鸭子</t>
  </si>
  <si>
    <t>2023.11.03-2025.10.20</t>
  </si>
  <si>
    <t>9031015010121000065031</t>
  </si>
  <si>
    <t>黄木海</t>
  </si>
  <si>
    <t>种竹荪</t>
  </si>
  <si>
    <t>9031015010121000061162</t>
  </si>
  <si>
    <t>周根水</t>
  </si>
  <si>
    <t>经营小吃</t>
  </si>
  <si>
    <t>9031015010121000180186</t>
  </si>
  <si>
    <t>聂春禄</t>
  </si>
  <si>
    <t xml:space="preserve">	林业管护</t>
  </si>
  <si>
    <t>2023.06.28-2025.12.31</t>
  </si>
  <si>
    <t>万安信用社</t>
  </si>
  <si>
    <t>9031019010101001003454</t>
  </si>
  <si>
    <t>陈泰顺</t>
  </si>
  <si>
    <t>2023.10.19-2025.10.18</t>
  </si>
  <si>
    <t>9031019010121000040010</t>
  </si>
  <si>
    <t>余观荣</t>
  </si>
  <si>
    <t>养鸭</t>
  </si>
  <si>
    <t>2024.11.27-2025.11.20</t>
  </si>
  <si>
    <t>9031019010121000190021</t>
  </si>
  <si>
    <t>孙县生</t>
  </si>
  <si>
    <t>开店进货</t>
  </si>
  <si>
    <t>9031019010121000189049</t>
  </si>
  <si>
    <t>高彩文</t>
  </si>
  <si>
    <t>加工面条</t>
  </si>
  <si>
    <t>2024.12.09-2025.12.10</t>
  </si>
  <si>
    <t>9031019010121000202032</t>
  </si>
  <si>
    <t>余美花</t>
  </si>
  <si>
    <t>2024.12.10-2025.12.10</t>
  </si>
  <si>
    <t>9031019010121000196069</t>
  </si>
  <si>
    <t>路永忠</t>
  </si>
  <si>
    <t>2024.12.16-2025.12.10</t>
  </si>
  <si>
    <t>9031019010121000207056</t>
  </si>
  <si>
    <t>肖天华</t>
  </si>
  <si>
    <t>9031019010121000208021</t>
  </si>
  <si>
    <t>李观发</t>
  </si>
  <si>
    <t>经营茶叶店</t>
  </si>
  <si>
    <t>2025.03.11-2025.12.10</t>
  </si>
  <si>
    <t>9031019010121000259081</t>
  </si>
  <si>
    <t>熊祥武</t>
  </si>
  <si>
    <t>2025.03.24-2025.12.10</t>
  </si>
  <si>
    <t>9031019010121000270070</t>
  </si>
  <si>
    <t>胡连洪</t>
  </si>
  <si>
    <t>2023.07.22-2025.07.20</t>
  </si>
  <si>
    <t>9031019010101001014878</t>
  </si>
  <si>
    <t>孙辉</t>
  </si>
  <si>
    <t>2024.10.11-2025.12.11</t>
  </si>
  <si>
    <t>余坊信用社</t>
  </si>
  <si>
    <t>9031021010121000162018</t>
  </si>
  <si>
    <t>郭世平</t>
  </si>
  <si>
    <t>2024.11.04-2025.12.31</t>
  </si>
  <si>
    <t>9031021010121000179103</t>
  </si>
  <si>
    <t>谢家祯</t>
  </si>
  <si>
    <t>杨鸭</t>
  </si>
  <si>
    <t>2024.10.11-2025.10.10</t>
  </si>
  <si>
    <t>9031021010121000159014</t>
  </si>
  <si>
    <t>张功基</t>
  </si>
  <si>
    <t>经营便利店</t>
  </si>
  <si>
    <t>9031021010121000163016</t>
  </si>
  <si>
    <t>孙和清</t>
  </si>
  <si>
    <t>养殖鸭</t>
  </si>
  <si>
    <t>2024.10.16-2025.12.15</t>
  </si>
  <si>
    <t>9031021010121000162067</t>
  </si>
  <si>
    <t>廖美凤</t>
  </si>
  <si>
    <t>经营美发店</t>
  </si>
  <si>
    <t>2024.10.24-2025.12.16</t>
  </si>
  <si>
    <t>9031021010121000174013</t>
  </si>
  <si>
    <t>谢代梅</t>
  </si>
  <si>
    <t>经营餐饮店</t>
  </si>
  <si>
    <t>9031021010121000179087</t>
  </si>
  <si>
    <t>肖昌艳</t>
  </si>
  <si>
    <t>种植油茶</t>
  </si>
  <si>
    <t>2025.06.02-2026.06.01</t>
  </si>
  <si>
    <t>9031021010121000309080</t>
  </si>
  <si>
    <t>余光祥</t>
  </si>
  <si>
    <t>开盲人按摩店</t>
  </si>
  <si>
    <t>2025.06.05-2026.06.04</t>
  </si>
  <si>
    <t>9031021010121000308074</t>
  </si>
  <si>
    <t>汤金銮</t>
  </si>
  <si>
    <t>养殖鸭子</t>
  </si>
  <si>
    <t>9031021010121000314049</t>
  </si>
  <si>
    <t>合计：</t>
  </si>
</sst>
</file>

<file path=xl/styles.xml><?xml version="1.0" encoding="utf-8"?>
<styleSheet xmlns="http://schemas.openxmlformats.org/spreadsheetml/2006/main">
  <numFmts count="11">
    <numFmt numFmtId="176" formatCode="yyyy/m/d;@"/>
    <numFmt numFmtId="177" formatCode="0.00_);[Red]\(0.00\)"/>
    <numFmt numFmtId="178" formatCode="yyyy\-mm\-dd"/>
    <numFmt numFmtId="179" formatCode="0.0000000000_ "/>
    <numFmt numFmtId="180" formatCode="0.00_ "/>
    <numFmt numFmtId="181" formatCode="yyyy&quot;年&quot;m&quot;月&quot;d&quot;日&quot;;@"/>
    <numFmt numFmtId="44" formatCode="_ &quot;￥&quot;* #,##0.00_ ;_ &quot;￥&quot;* \-#,##0.00_ ;_ &quot;￥&quot;* &quot;-&quot;??_ ;_ @_ "/>
    <numFmt numFmtId="182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14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0"/>
      <color rgb="FF555555"/>
      <name val="宋体"/>
      <charset val="134"/>
    </font>
    <font>
      <sz val="10"/>
      <name val="宋体"/>
      <charset val="134"/>
    </font>
    <font>
      <sz val="10"/>
      <color rgb="FF000000"/>
      <name val="Andale WT"/>
      <charset val="134"/>
    </font>
    <font>
      <sz val="16"/>
      <name val="宋体"/>
      <charset val="134"/>
    </font>
    <font>
      <sz val="16"/>
      <name val="仿宋"/>
      <charset val="134"/>
    </font>
    <font>
      <sz val="10"/>
      <name val="Arial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0"/>
      <name val="SimSun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81" fontId="3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0" fillId="4" borderId="0" xfId="0" applyFont="1" applyFill="1">
      <alignment vertical="center"/>
    </xf>
    <xf numFmtId="0" fontId="0" fillId="4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0" fillId="3" borderId="0" xfId="0" applyFont="1" applyFill="1">
      <alignment vertical="center"/>
    </xf>
    <xf numFmtId="0" fontId="0" fillId="3" borderId="0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9" fontId="0" fillId="2" borderId="0" xfId="0" applyNumberFormat="1" applyFill="1">
      <alignment vertical="center"/>
    </xf>
    <xf numFmtId="0" fontId="0" fillId="2" borderId="0" xfId="0" applyFont="1" applyFill="1" applyBorder="1" applyAlignment="1">
      <alignment vertical="center" wrapText="1"/>
    </xf>
    <xf numFmtId="180" fontId="0" fillId="3" borderId="0" xfId="0" applyNumberFormat="1" applyFont="1" applyFill="1">
      <alignment vertical="center"/>
    </xf>
    <xf numFmtId="0" fontId="0" fillId="3" borderId="0" xfId="0" applyFont="1" applyFill="1" applyBorder="1">
      <alignment vertical="center"/>
    </xf>
    <xf numFmtId="178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6" fillId="0" borderId="0" xfId="0" applyFont="1">
      <alignment vertical="center"/>
    </xf>
    <xf numFmtId="180" fontId="5" fillId="0" borderId="2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82" fontId="5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4" xfId="0" applyNumberFormat="1" applyBorder="1" applyAlignment="1">
      <alignment horizontal="center"/>
    </xf>
    <xf numFmtId="180" fontId="9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</cellXfs>
  <cellStyles count="63">
    <cellStyle name="常规" xfId="0" builtinId="0"/>
    <cellStyle name="常规 30" xfId="1"/>
    <cellStyle name="常规 16" xfId="2"/>
    <cellStyle name="常规 21" xfId="3"/>
    <cellStyle name="常规 18" xfId="4"/>
    <cellStyle name="常规 14" xfId="5"/>
    <cellStyle name="常规 15" xfId="6"/>
    <cellStyle name="常规 20" xfId="7"/>
    <cellStyle name="常规 17" xfId="8"/>
    <cellStyle name="常规 22" xfId="9"/>
    <cellStyle name="常规 19" xfId="10"/>
    <cellStyle name="常规 29" xfId="11"/>
    <cellStyle name="常规 12" xfId="12"/>
    <cellStyle name="40% - 强调文字颜色 6" xfId="13" builtinId="51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 10" xfId="18"/>
    <cellStyle name="强调文字颜色 5" xfId="19" builtinId="45"/>
    <cellStyle name="40% - 强调文字颜色 4" xfId="20" builtinId="43"/>
    <cellStyle name="标题 3" xfId="21" builtinId="18"/>
    <cellStyle name="解释性文本" xfId="22" builtinId="53"/>
    <cellStyle name="汇总" xfId="23" builtinId="25"/>
    <cellStyle name="百分比" xfId="24" builtinId="5"/>
    <cellStyle name="千位分隔" xfId="25" builtinId="3"/>
    <cellStyle name="标题 2" xfId="26" builtinId="17"/>
    <cellStyle name="货币[0]" xfId="27" builtinId="7"/>
    <cellStyle name="60% - 强调文字颜色 4" xfId="28" builtinId="44"/>
    <cellStyle name="警告文本" xfId="29" builtinId="11"/>
    <cellStyle name="20% - 强调文字颜色 2" xfId="30" builtinId="34"/>
    <cellStyle name="60% - 强调文字颜色 5" xfId="31" builtinId="48"/>
    <cellStyle name="标题 1" xfId="32" builtinId="16"/>
    <cellStyle name="超链接" xfId="33" builtinId="8"/>
    <cellStyle name="20% - 强调文字颜色 3" xfId="34" builtinId="38"/>
    <cellStyle name="货币" xfId="35" builtinId="4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60% - 强调文字颜色 6" xfId="42" builtinId="52"/>
    <cellStyle name="输入" xfId="43" builtinId="20"/>
    <cellStyle name="输出" xfId="44" builtinId="21"/>
    <cellStyle name="检查单元格" xfId="45" builtinId="23"/>
    <cellStyle name="链接单元格" xfId="46" builtinId="24"/>
    <cellStyle name="60% - 强调文字颜色 1" xfId="47" builtinId="32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4" sqref="D4"/>
    </sheetView>
  </sheetViews>
  <sheetFormatPr defaultColWidth="9" defaultRowHeight="12.75" outlineLevelRow="4" outlineLevelCol="6"/>
  <cols>
    <col min="1" max="1" width="6.75" style="50" customWidth="1"/>
    <col min="2" max="2" width="23.375" style="50" customWidth="1"/>
    <col min="3" max="3" width="13.125" style="50" customWidth="1"/>
    <col min="4" max="4" width="17.125" style="50" customWidth="1"/>
    <col min="5" max="5" width="16.625" style="50" customWidth="1"/>
    <col min="6" max="6" width="8.125" style="50" customWidth="1"/>
    <col min="7" max="16384" width="9" style="51"/>
  </cols>
  <sheetData>
    <row r="1" ht="63" customHeight="1" spans="1:6">
      <c r="A1" s="52" t="s">
        <v>0</v>
      </c>
      <c r="B1" s="52"/>
      <c r="C1" s="52"/>
      <c r="D1" s="52"/>
      <c r="E1" s="52"/>
      <c r="F1" s="52"/>
    </row>
    <row r="2" ht="81" customHeight="1" spans="1:6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3" t="s">
        <v>6</v>
      </c>
    </row>
    <row r="3" ht="81" customHeight="1" spans="1:7">
      <c r="A3" s="53">
        <v>1</v>
      </c>
      <c r="B3" s="53" t="s">
        <v>7</v>
      </c>
      <c r="C3" s="53">
        <v>3855407.25</v>
      </c>
      <c r="D3" s="53" t="s">
        <v>8</v>
      </c>
      <c r="E3" s="53">
        <v>27275.09</v>
      </c>
      <c r="F3" s="53"/>
      <c r="G3" s="55"/>
    </row>
    <row r="4" ht="81" customHeight="1" spans="1:6">
      <c r="A4" s="53">
        <v>2</v>
      </c>
      <c r="B4" s="53" t="s">
        <v>9</v>
      </c>
      <c r="C4" s="54">
        <v>210000</v>
      </c>
      <c r="D4" s="53" t="s">
        <v>10</v>
      </c>
      <c r="E4" s="53">
        <v>2021.49</v>
      </c>
      <c r="F4" s="53"/>
    </row>
    <row r="5" ht="66" customHeight="1" spans="1:6">
      <c r="A5" s="53"/>
      <c r="B5" s="53" t="s">
        <v>11</v>
      </c>
      <c r="C5" s="53">
        <f>C3+C4</f>
        <v>4065407.25</v>
      </c>
      <c r="D5" s="53"/>
      <c r="E5" s="53">
        <f>E3+E4</f>
        <v>29296.58</v>
      </c>
      <c r="F5" s="53"/>
    </row>
  </sheetData>
  <mergeCells count="1">
    <mergeCell ref="A1:F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0"/>
  <sheetViews>
    <sheetView zoomScale="115" zoomScaleNormal="115" workbookViewId="0">
      <pane ySplit="3" topLeftCell="A4" activePane="bottomLeft" state="frozen"/>
      <selection/>
      <selection pane="bottomLeft" activeCell="D11" sqref="D11"/>
    </sheetView>
  </sheetViews>
  <sheetFormatPr defaultColWidth="9" defaultRowHeight="15.75"/>
  <cols>
    <col min="1" max="1" width="4" style="37" customWidth="1"/>
    <col min="2" max="2" width="6.375" style="37" customWidth="1"/>
    <col min="3" max="3" width="9.875" style="37" customWidth="1"/>
    <col min="4" max="4" width="10.25" style="37" customWidth="1"/>
    <col min="5" max="5" width="14" style="37" customWidth="1"/>
    <col min="6" max="6" width="12.5" style="37" customWidth="1"/>
    <col min="7" max="7" width="11.5" style="37" customWidth="1"/>
    <col min="8" max="8" width="10.25" style="37" customWidth="1"/>
    <col min="9" max="9" width="9.75" style="37" customWidth="1"/>
    <col min="10" max="16370" width="9" style="37"/>
    <col min="16371" max="16384" width="9" style="38"/>
  </cols>
  <sheetData>
    <row r="1" ht="50" customHeight="1" spans="1:9">
      <c r="A1" s="39" t="s">
        <v>12</v>
      </c>
      <c r="B1" s="39"/>
      <c r="C1" s="39"/>
      <c r="D1" s="39"/>
      <c r="E1" s="39"/>
      <c r="F1" s="39"/>
      <c r="G1" s="39"/>
      <c r="H1" s="39"/>
      <c r="I1" s="39"/>
    </row>
    <row r="2" ht="22.5" customHeight="1" spans="1:9">
      <c r="A2" s="40" t="s">
        <v>13</v>
      </c>
      <c r="B2" s="40"/>
      <c r="C2" s="40"/>
      <c r="D2" s="40"/>
      <c r="E2" s="45"/>
      <c r="F2" s="39"/>
      <c r="G2" s="39"/>
      <c r="H2" s="12"/>
      <c r="I2" s="12"/>
    </row>
    <row r="3" s="36" customFormat="1" ht="42.75" customHeight="1" spans="1:16373">
      <c r="A3" s="10" t="s">
        <v>1</v>
      </c>
      <c r="B3" s="10" t="s">
        <v>14</v>
      </c>
      <c r="C3" s="10" t="s">
        <v>15</v>
      </c>
      <c r="D3" s="10" t="s">
        <v>3</v>
      </c>
      <c r="E3" s="10" t="s">
        <v>16</v>
      </c>
      <c r="F3" s="10" t="s">
        <v>17</v>
      </c>
      <c r="G3" s="10" t="s">
        <v>18</v>
      </c>
      <c r="H3" s="10" t="s">
        <v>5</v>
      </c>
      <c r="I3" s="10" t="s">
        <v>19</v>
      </c>
      <c r="XEQ3" s="49"/>
      <c r="XER3" s="49"/>
      <c r="XES3" s="49"/>
    </row>
    <row r="4" s="37" customFormat="1" ht="25.5" spans="1:9">
      <c r="A4" s="41">
        <v>1</v>
      </c>
      <c r="B4" s="13" t="s">
        <v>20</v>
      </c>
      <c r="C4" s="13" t="s">
        <v>21</v>
      </c>
      <c r="D4" s="13">
        <v>10000</v>
      </c>
      <c r="E4" s="13">
        <v>4.3</v>
      </c>
      <c r="F4" s="13" t="s">
        <v>22</v>
      </c>
      <c r="G4" s="13" t="s">
        <v>23</v>
      </c>
      <c r="H4" s="46">
        <v>108.38</v>
      </c>
      <c r="I4" s="13" t="s">
        <v>24</v>
      </c>
    </row>
    <row r="5" ht="25.5" spans="1:9">
      <c r="A5" s="41">
        <v>2</v>
      </c>
      <c r="B5" s="13" t="s">
        <v>25</v>
      </c>
      <c r="C5" s="13" t="s">
        <v>21</v>
      </c>
      <c r="D5" s="13">
        <v>30000</v>
      </c>
      <c r="E5" s="13">
        <v>4.2</v>
      </c>
      <c r="F5" s="13" t="s">
        <v>26</v>
      </c>
      <c r="G5" s="13" t="s">
        <v>27</v>
      </c>
      <c r="H5" s="46">
        <v>317.59</v>
      </c>
      <c r="I5" s="13" t="s">
        <v>24</v>
      </c>
    </row>
    <row r="6" ht="25.5" spans="1:9">
      <c r="A6" s="41">
        <v>3</v>
      </c>
      <c r="B6" s="13" t="s">
        <v>28</v>
      </c>
      <c r="C6" s="13" t="s">
        <v>21</v>
      </c>
      <c r="D6" s="13">
        <v>50000</v>
      </c>
      <c r="E6" s="13">
        <v>4.2</v>
      </c>
      <c r="F6" s="13" t="s">
        <v>29</v>
      </c>
      <c r="G6" s="13" t="s">
        <v>27</v>
      </c>
      <c r="H6" s="46">
        <v>529.32</v>
      </c>
      <c r="I6" s="13" t="s">
        <v>24</v>
      </c>
    </row>
    <row r="7" ht="25.5" spans="1:9">
      <c r="A7" s="41">
        <v>4</v>
      </c>
      <c r="B7" s="13" t="s">
        <v>30</v>
      </c>
      <c r="C7" s="13" t="s">
        <v>21</v>
      </c>
      <c r="D7" s="13">
        <v>50000</v>
      </c>
      <c r="E7" s="13">
        <v>4.2</v>
      </c>
      <c r="F7" s="13" t="s">
        <v>31</v>
      </c>
      <c r="G7" s="13" t="s">
        <v>27</v>
      </c>
      <c r="H7" s="46">
        <v>529.32</v>
      </c>
      <c r="I7" s="13" t="s">
        <v>24</v>
      </c>
    </row>
    <row r="8" ht="25.5" spans="1:9">
      <c r="A8" s="41">
        <v>5</v>
      </c>
      <c r="B8" s="13" t="s">
        <v>32</v>
      </c>
      <c r="C8" s="13" t="s">
        <v>21</v>
      </c>
      <c r="D8" s="13">
        <v>30000</v>
      </c>
      <c r="E8" s="13">
        <v>3.1</v>
      </c>
      <c r="F8" s="13" t="s">
        <v>33</v>
      </c>
      <c r="G8" s="13" t="s">
        <v>34</v>
      </c>
      <c r="H8" s="46">
        <v>234.41</v>
      </c>
      <c r="I8" s="13" t="s">
        <v>24</v>
      </c>
    </row>
    <row r="9" ht="25.5" spans="1:9">
      <c r="A9" s="41">
        <v>6</v>
      </c>
      <c r="B9" s="42" t="s">
        <v>35</v>
      </c>
      <c r="C9" s="43" t="s">
        <v>21</v>
      </c>
      <c r="D9" s="44">
        <v>40000</v>
      </c>
      <c r="E9" s="47">
        <v>3</v>
      </c>
      <c r="F9" s="48" t="s">
        <v>36</v>
      </c>
      <c r="G9" s="48" t="s">
        <v>37</v>
      </c>
      <c r="H9" s="46">
        <v>302.47</v>
      </c>
      <c r="I9" s="13" t="s">
        <v>24</v>
      </c>
    </row>
    <row r="10" spans="1:9">
      <c r="A10" s="41"/>
      <c r="B10" s="13"/>
      <c r="C10" s="13" t="s">
        <v>11</v>
      </c>
      <c r="D10" s="13">
        <f>SUM(D4:D9)</f>
        <v>210000</v>
      </c>
      <c r="E10" s="13"/>
      <c r="F10" s="13"/>
      <c r="G10" s="13"/>
      <c r="H10" s="13">
        <f>SUM(H4:H9)</f>
        <v>2021.49</v>
      </c>
      <c r="I10" s="13"/>
    </row>
  </sheetData>
  <mergeCells count="2">
    <mergeCell ref="A1:I1"/>
    <mergeCell ref="H2:I2"/>
  </mergeCells>
  <pageMargins left="0.369444444444444" right="0.275" top="0.6" bottom="0.429861111111111" header="0.314583333333333" footer="0.31458333333333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8"/>
  <sheetViews>
    <sheetView zoomScale="115" zoomScaleNormal="115" topLeftCell="A72" workbookViewId="0">
      <selection activeCell="D117" sqref="D117"/>
    </sheetView>
  </sheetViews>
  <sheetFormatPr defaultColWidth="9" defaultRowHeight="15.75"/>
  <cols>
    <col min="1" max="1" width="4" customWidth="1"/>
    <col min="2" max="2" width="6.375" customWidth="1"/>
    <col min="3" max="3" width="14" customWidth="1"/>
    <col min="4" max="4" width="10.25" customWidth="1"/>
    <col min="5" max="5" width="12.375" customWidth="1"/>
    <col min="6" max="6" width="12.5" customWidth="1"/>
    <col min="7" max="7" width="11.5" customWidth="1"/>
    <col min="8" max="8" width="10.25" customWidth="1"/>
    <col min="9" max="9" width="9.5" customWidth="1"/>
    <col min="10" max="10" width="18.125" style="3" hidden="1" customWidth="1"/>
    <col min="11" max="11" width="25.625" style="4" hidden="1" customWidth="1"/>
    <col min="12" max="12" width="16.125" style="4" hidden="1" customWidth="1"/>
    <col min="13" max="13" width="6.5" style="4" hidden="1" customWidth="1"/>
    <col min="14" max="14" width="16.125" style="4" hidden="1" customWidth="1"/>
    <col min="15" max="15" width="16.125" style="3" hidden="1" customWidth="1"/>
    <col min="16" max="16" width="14.625" style="3" hidden="1" customWidth="1"/>
    <col min="17" max="17" width="28.875" style="4" hidden="1" customWidth="1"/>
    <col min="18" max="18" width="10.375" customWidth="1"/>
    <col min="19" max="19" width="12.625" customWidth="1"/>
    <col min="20" max="21" width="11.5"/>
    <col min="22" max="23" width="11.5" customWidth="1"/>
    <col min="16382" max="16384" width="9" style="5"/>
  </cols>
  <sheetData>
    <row r="1" ht="22.5" spans="1:14">
      <c r="A1" s="6" t="s">
        <v>38</v>
      </c>
      <c r="B1" s="6"/>
      <c r="C1" s="6"/>
      <c r="D1" s="6"/>
      <c r="E1" s="6"/>
      <c r="F1" s="6"/>
      <c r="G1" s="6"/>
      <c r="H1" s="6"/>
      <c r="I1" s="6"/>
      <c r="J1" s="17" t="s">
        <v>39</v>
      </c>
      <c r="K1" s="18"/>
      <c r="L1" s="18"/>
      <c r="M1" s="18"/>
      <c r="N1" s="18"/>
    </row>
    <row r="2" ht="22.5" customHeight="1" spans="1:10">
      <c r="A2" s="7" t="s">
        <v>40</v>
      </c>
      <c r="B2" s="7"/>
      <c r="C2" s="7"/>
      <c r="D2" s="7"/>
      <c r="E2" s="11"/>
      <c r="F2" s="6"/>
      <c r="G2" s="6"/>
      <c r="H2" s="12"/>
      <c r="I2" s="12"/>
      <c r="J2" s="19"/>
    </row>
    <row r="3" customFormat="1" ht="47.25" spans="1:17">
      <c r="A3" s="8" t="s">
        <v>1</v>
      </c>
      <c r="B3" s="8" t="s">
        <v>14</v>
      </c>
      <c r="C3" s="8" t="s">
        <v>15</v>
      </c>
      <c r="D3" s="8" t="s">
        <v>3</v>
      </c>
      <c r="E3" s="8" t="s">
        <v>41</v>
      </c>
      <c r="F3" s="8" t="s">
        <v>17</v>
      </c>
      <c r="G3" s="8" t="s">
        <v>18</v>
      </c>
      <c r="H3" s="8" t="s">
        <v>5</v>
      </c>
      <c r="I3" s="8" t="s">
        <v>19</v>
      </c>
      <c r="J3" s="20" t="s">
        <v>42</v>
      </c>
      <c r="K3" s="21" t="s">
        <v>43</v>
      </c>
      <c r="L3" s="22" t="s">
        <v>44</v>
      </c>
      <c r="M3" s="22"/>
      <c r="N3" s="22" t="s">
        <v>45</v>
      </c>
      <c r="O3" s="25" t="s">
        <v>46</v>
      </c>
      <c r="P3" s="25"/>
      <c r="Q3" s="27" t="s">
        <v>47</v>
      </c>
    </row>
    <row r="4" customFormat="1" ht="25.5" spans="1:23">
      <c r="A4" s="8">
        <v>1</v>
      </c>
      <c r="B4" s="9" t="s">
        <v>48</v>
      </c>
      <c r="C4" s="10" t="s">
        <v>49</v>
      </c>
      <c r="D4" s="9">
        <v>10000</v>
      </c>
      <c r="E4" s="13">
        <v>3.1</v>
      </c>
      <c r="F4" s="14" t="s">
        <v>50</v>
      </c>
      <c r="G4" s="15" t="s">
        <v>51</v>
      </c>
      <c r="H4" s="16">
        <v>79.22</v>
      </c>
      <c r="I4" s="23" t="s">
        <v>52</v>
      </c>
      <c r="J4" s="24">
        <f t="shared" ref="J4:J7" si="0">ROUND(ROUND(E4/36000,10)*N4*92,2)</f>
        <v>79.22</v>
      </c>
      <c r="K4" s="4" t="s">
        <v>53</v>
      </c>
      <c r="L4" s="21">
        <v>10000</v>
      </c>
      <c r="M4" s="21"/>
      <c r="N4" s="21">
        <v>10000</v>
      </c>
      <c r="O4" s="19" t="str">
        <f t="shared" ref="O4:O7" si="1">IF(L4=N4,"","变动！")</f>
        <v/>
      </c>
      <c r="P4" s="19"/>
      <c r="Q4" s="21" t="s">
        <v>54</v>
      </c>
      <c r="T4" s="28"/>
      <c r="U4" s="28"/>
      <c r="V4" s="29"/>
      <c r="W4" s="29"/>
    </row>
    <row r="5" customFormat="1" ht="25.5" spans="1:23">
      <c r="A5" s="8">
        <v>2</v>
      </c>
      <c r="B5" s="9" t="s">
        <v>55</v>
      </c>
      <c r="C5" s="10" t="s">
        <v>56</v>
      </c>
      <c r="D5" s="9">
        <v>23000</v>
      </c>
      <c r="E5" s="13">
        <v>3.1</v>
      </c>
      <c r="F5" s="14" t="s">
        <v>57</v>
      </c>
      <c r="G5" s="15" t="s">
        <v>51</v>
      </c>
      <c r="H5" s="16">
        <v>182.21</v>
      </c>
      <c r="I5" s="23" t="s">
        <v>52</v>
      </c>
      <c r="J5" s="24">
        <f t="shared" si="0"/>
        <v>182.21</v>
      </c>
      <c r="K5" s="4" t="s">
        <v>58</v>
      </c>
      <c r="L5" s="21">
        <v>23000</v>
      </c>
      <c r="M5" s="21"/>
      <c r="N5" s="21">
        <v>23000</v>
      </c>
      <c r="O5" s="19" t="str">
        <f t="shared" si="1"/>
        <v/>
      </c>
      <c r="P5" s="19"/>
      <c r="Q5" s="21" t="s">
        <v>54</v>
      </c>
      <c r="T5" s="28"/>
      <c r="U5" s="28"/>
      <c r="V5" s="29"/>
      <c r="W5" s="29"/>
    </row>
    <row r="6" customFormat="1" ht="25.5" spans="1:23">
      <c r="A6" s="8">
        <v>3</v>
      </c>
      <c r="B6" s="9" t="s">
        <v>59</v>
      </c>
      <c r="C6" s="10" t="s">
        <v>60</v>
      </c>
      <c r="D6" s="9">
        <v>50000</v>
      </c>
      <c r="E6" s="13">
        <v>3.1</v>
      </c>
      <c r="F6" s="14" t="s">
        <v>61</v>
      </c>
      <c r="G6" s="15" t="s">
        <v>51</v>
      </c>
      <c r="H6" s="16">
        <v>396.11</v>
      </c>
      <c r="I6" s="23" t="s">
        <v>52</v>
      </c>
      <c r="J6" s="24">
        <f t="shared" si="0"/>
        <v>396.11</v>
      </c>
      <c r="K6" s="4" t="s">
        <v>62</v>
      </c>
      <c r="L6" s="21">
        <v>50000</v>
      </c>
      <c r="M6" s="21"/>
      <c r="N6" s="21">
        <v>50000</v>
      </c>
      <c r="O6" s="19" t="str">
        <f t="shared" si="1"/>
        <v/>
      </c>
      <c r="P6" s="19"/>
      <c r="Q6" s="21" t="s">
        <v>54</v>
      </c>
      <c r="T6" s="28"/>
      <c r="U6" s="28"/>
      <c r="V6" s="29"/>
      <c r="W6" s="29"/>
    </row>
    <row r="7" customFormat="1" ht="25.5" spans="1:23">
      <c r="A7" s="8">
        <v>4</v>
      </c>
      <c r="B7" s="9" t="s">
        <v>63</v>
      </c>
      <c r="C7" s="10" t="s">
        <v>60</v>
      </c>
      <c r="D7" s="9">
        <v>50000</v>
      </c>
      <c r="E7" s="13">
        <v>3.1</v>
      </c>
      <c r="F7" s="14" t="s">
        <v>61</v>
      </c>
      <c r="G7" s="15" t="s">
        <v>51</v>
      </c>
      <c r="H7" s="16">
        <v>396.11</v>
      </c>
      <c r="I7" s="23" t="s">
        <v>52</v>
      </c>
      <c r="J7" s="24">
        <f t="shared" si="0"/>
        <v>396.11</v>
      </c>
      <c r="K7" s="4" t="s">
        <v>64</v>
      </c>
      <c r="L7" s="21">
        <v>50000</v>
      </c>
      <c r="M7" s="21"/>
      <c r="N7" s="21">
        <v>50000</v>
      </c>
      <c r="O7" s="19" t="str">
        <f t="shared" si="1"/>
        <v/>
      </c>
      <c r="P7" s="19"/>
      <c r="Q7" s="21" t="s">
        <v>54</v>
      </c>
      <c r="T7" s="28"/>
      <c r="U7" s="28"/>
      <c r="V7" s="29"/>
      <c r="W7" s="29"/>
    </row>
    <row r="8" customFormat="1" ht="25.5" spans="1:17">
      <c r="A8" s="8">
        <v>5</v>
      </c>
      <c r="B8" s="9" t="s">
        <v>65</v>
      </c>
      <c r="C8" s="10" t="s">
        <v>66</v>
      </c>
      <c r="D8" s="9">
        <v>5000</v>
      </c>
      <c r="E8" s="13">
        <v>3</v>
      </c>
      <c r="F8" s="14" t="s">
        <v>67</v>
      </c>
      <c r="G8" s="15" t="s">
        <v>51</v>
      </c>
      <c r="H8" s="16">
        <v>36.25</v>
      </c>
      <c r="I8" s="23" t="s">
        <v>52</v>
      </c>
      <c r="J8" s="24">
        <f>ROUND(ROUND(E8/36000,10)*N8*87,2)</f>
        <v>36.25</v>
      </c>
      <c r="K8" s="4" t="s">
        <v>68</v>
      </c>
      <c r="L8" s="21"/>
      <c r="M8" s="21"/>
      <c r="N8" s="21">
        <v>5000</v>
      </c>
      <c r="O8" s="19"/>
      <c r="P8" s="19"/>
      <c r="Q8" s="21" t="s">
        <v>69</v>
      </c>
    </row>
    <row r="9" customFormat="1" ht="25.5" spans="1:17">
      <c r="A9" s="8">
        <v>6</v>
      </c>
      <c r="B9" s="9" t="s">
        <v>70</v>
      </c>
      <c r="C9" s="10" t="s">
        <v>71</v>
      </c>
      <c r="D9" s="9">
        <v>3000</v>
      </c>
      <c r="E9" s="13">
        <v>3</v>
      </c>
      <c r="F9" s="14" t="s">
        <v>72</v>
      </c>
      <c r="G9" s="15" t="s">
        <v>51</v>
      </c>
      <c r="H9" s="16">
        <v>20.75</v>
      </c>
      <c r="I9" s="23" t="s">
        <v>52</v>
      </c>
      <c r="J9" s="24">
        <f>ROUND(ROUND(E9/36000,10)*N9*83,2)</f>
        <v>20.75</v>
      </c>
      <c r="K9" s="4" t="s">
        <v>73</v>
      </c>
      <c r="L9" s="21"/>
      <c r="M9" s="21"/>
      <c r="N9" s="21">
        <v>3000</v>
      </c>
      <c r="O9" s="19"/>
      <c r="P9" s="19"/>
      <c r="Q9" s="21" t="s">
        <v>69</v>
      </c>
    </row>
    <row r="10" customFormat="1" ht="25.5" spans="1:17">
      <c r="A10" s="8">
        <v>7</v>
      </c>
      <c r="B10" s="9" t="s">
        <v>74</v>
      </c>
      <c r="C10" s="10" t="s">
        <v>75</v>
      </c>
      <c r="D10" s="9">
        <v>29407.25</v>
      </c>
      <c r="E10" s="13">
        <v>3.1</v>
      </c>
      <c r="F10" s="14" t="s">
        <v>76</v>
      </c>
      <c r="G10" s="15" t="s">
        <v>51</v>
      </c>
      <c r="H10" s="16">
        <v>232.97</v>
      </c>
      <c r="I10" s="23" t="s">
        <v>77</v>
      </c>
      <c r="J10" s="24">
        <f t="shared" ref="J10:J18" si="2">ROUND(ROUND(E10/36000,10)*N10*92,2)</f>
        <v>232.97</v>
      </c>
      <c r="K10" s="4" t="s">
        <v>78</v>
      </c>
      <c r="L10" s="21">
        <v>29407.25</v>
      </c>
      <c r="M10" s="26"/>
      <c r="N10" s="21">
        <v>29407.25</v>
      </c>
      <c r="O10" s="19" t="str">
        <f t="shared" ref="O10:O24" si="3">IF(L10=N10,"","变动！")</f>
        <v/>
      </c>
      <c r="P10" s="19"/>
      <c r="Q10" s="21" t="s">
        <v>54</v>
      </c>
    </row>
    <row r="11" customFormat="1" ht="25.5" spans="1:17">
      <c r="A11" s="8">
        <v>8</v>
      </c>
      <c r="B11" s="9" t="s">
        <v>79</v>
      </c>
      <c r="C11" s="10" t="s">
        <v>80</v>
      </c>
      <c r="D11" s="9">
        <v>30000</v>
      </c>
      <c r="E11" s="13">
        <v>3.1</v>
      </c>
      <c r="F11" s="14" t="s">
        <v>81</v>
      </c>
      <c r="G11" s="15" t="s">
        <v>51</v>
      </c>
      <c r="H11" s="16">
        <v>237.67</v>
      </c>
      <c r="I11" s="23" t="s">
        <v>77</v>
      </c>
      <c r="J11" s="24">
        <f t="shared" si="2"/>
        <v>237.67</v>
      </c>
      <c r="K11" s="4" t="s">
        <v>82</v>
      </c>
      <c r="L11" s="21">
        <v>30000</v>
      </c>
      <c r="M11" s="26"/>
      <c r="N11" s="21">
        <v>30000</v>
      </c>
      <c r="O11" s="19" t="str">
        <f t="shared" si="3"/>
        <v/>
      </c>
      <c r="P11" s="19"/>
      <c r="Q11" s="21" t="s">
        <v>54</v>
      </c>
    </row>
    <row r="12" customFormat="1" ht="25.5" spans="1:20">
      <c r="A12" s="8">
        <v>9</v>
      </c>
      <c r="B12" s="9" t="s">
        <v>83</v>
      </c>
      <c r="C12" s="10" t="s">
        <v>80</v>
      </c>
      <c r="D12" s="9">
        <v>30000</v>
      </c>
      <c r="E12" s="13">
        <v>3.1</v>
      </c>
      <c r="F12" s="14" t="s">
        <v>84</v>
      </c>
      <c r="G12" s="15" t="s">
        <v>51</v>
      </c>
      <c r="H12" s="16">
        <v>237.67</v>
      </c>
      <c r="I12" s="23" t="s">
        <v>77</v>
      </c>
      <c r="J12" s="24">
        <f t="shared" si="2"/>
        <v>237.67</v>
      </c>
      <c r="K12" s="4" t="s">
        <v>85</v>
      </c>
      <c r="L12" s="21">
        <v>30000</v>
      </c>
      <c r="M12" s="26"/>
      <c r="N12" s="21">
        <v>30000</v>
      </c>
      <c r="O12" s="19" t="str">
        <f t="shared" si="3"/>
        <v/>
      </c>
      <c r="P12" s="19"/>
      <c r="Q12" s="21" t="s">
        <v>54</v>
      </c>
      <c r="S12" s="29"/>
      <c r="T12" s="29"/>
    </row>
    <row r="13" customFormat="1" ht="25.5" spans="1:17">
      <c r="A13" s="8">
        <v>10</v>
      </c>
      <c r="B13" s="9" t="s">
        <v>86</v>
      </c>
      <c r="C13" s="10" t="s">
        <v>87</v>
      </c>
      <c r="D13" s="9">
        <v>45000</v>
      </c>
      <c r="E13" s="13">
        <v>3.1</v>
      </c>
      <c r="F13" s="14" t="s">
        <v>88</v>
      </c>
      <c r="G13" s="15" t="s">
        <v>51</v>
      </c>
      <c r="H13" s="16">
        <v>356.5</v>
      </c>
      <c r="I13" s="23" t="s">
        <v>77</v>
      </c>
      <c r="J13" s="24">
        <f t="shared" si="2"/>
        <v>356.5</v>
      </c>
      <c r="K13" s="4" t="s">
        <v>89</v>
      </c>
      <c r="L13" s="21">
        <v>45000</v>
      </c>
      <c r="M13" s="26"/>
      <c r="N13" s="21">
        <v>45000</v>
      </c>
      <c r="O13" s="19" t="str">
        <f t="shared" si="3"/>
        <v/>
      </c>
      <c r="P13" s="19"/>
      <c r="Q13" s="21" t="s">
        <v>54</v>
      </c>
    </row>
    <row r="14" customFormat="1" ht="25.5" spans="1:17">
      <c r="A14" s="8">
        <v>11</v>
      </c>
      <c r="B14" s="9" t="s">
        <v>90</v>
      </c>
      <c r="C14" s="10" t="s">
        <v>91</v>
      </c>
      <c r="D14" s="9">
        <v>50000</v>
      </c>
      <c r="E14" s="13">
        <v>4.3</v>
      </c>
      <c r="F14" s="14" t="s">
        <v>92</v>
      </c>
      <c r="G14" s="15" t="s">
        <v>51</v>
      </c>
      <c r="H14" s="16">
        <v>549.44</v>
      </c>
      <c r="I14" s="23" t="s">
        <v>77</v>
      </c>
      <c r="J14" s="24">
        <f t="shared" si="2"/>
        <v>549.44</v>
      </c>
      <c r="K14" s="4" t="s">
        <v>93</v>
      </c>
      <c r="L14" s="21">
        <v>50000</v>
      </c>
      <c r="M14" s="21"/>
      <c r="N14" s="21">
        <v>50000</v>
      </c>
      <c r="O14" s="19" t="str">
        <f t="shared" si="3"/>
        <v/>
      </c>
      <c r="P14" s="19"/>
      <c r="Q14" s="21" t="s">
        <v>54</v>
      </c>
    </row>
    <row r="15" customFormat="1" ht="25.5" spans="1:21">
      <c r="A15" s="8">
        <v>12</v>
      </c>
      <c r="B15" s="9" t="s">
        <v>94</v>
      </c>
      <c r="C15" s="10" t="s">
        <v>95</v>
      </c>
      <c r="D15" s="9">
        <v>50000</v>
      </c>
      <c r="E15" s="13">
        <v>4.2</v>
      </c>
      <c r="F15" s="14" t="s">
        <v>96</v>
      </c>
      <c r="G15" s="15" t="s">
        <v>51</v>
      </c>
      <c r="H15" s="16">
        <v>536.67</v>
      </c>
      <c r="I15" s="23" t="s">
        <v>77</v>
      </c>
      <c r="J15" s="24">
        <f t="shared" si="2"/>
        <v>536.67</v>
      </c>
      <c r="K15" s="4" t="s">
        <v>97</v>
      </c>
      <c r="L15" s="21">
        <v>50000</v>
      </c>
      <c r="M15" s="21"/>
      <c r="N15" s="21">
        <v>50000</v>
      </c>
      <c r="O15" s="19" t="str">
        <f t="shared" si="3"/>
        <v/>
      </c>
      <c r="P15" s="19"/>
      <c r="Q15" s="21" t="s">
        <v>54</v>
      </c>
      <c r="T15" s="30"/>
      <c r="U15" s="30"/>
    </row>
    <row r="16" s="1" customFormat="1" ht="25.5" spans="1:23">
      <c r="A16" s="8">
        <v>13</v>
      </c>
      <c r="B16" s="9" t="s">
        <v>98</v>
      </c>
      <c r="C16" s="10" t="s">
        <v>99</v>
      </c>
      <c r="D16" s="9">
        <v>50000</v>
      </c>
      <c r="E16" s="13">
        <v>3.1</v>
      </c>
      <c r="F16" s="14" t="s">
        <v>100</v>
      </c>
      <c r="G16" s="15" t="s">
        <v>51</v>
      </c>
      <c r="H16" s="16">
        <v>396.11</v>
      </c>
      <c r="I16" s="23" t="s">
        <v>77</v>
      </c>
      <c r="J16" s="24">
        <f t="shared" si="2"/>
        <v>396.11</v>
      </c>
      <c r="K16" s="4" t="s">
        <v>101</v>
      </c>
      <c r="L16" s="21">
        <v>50000</v>
      </c>
      <c r="M16" s="21"/>
      <c r="N16" s="21">
        <v>50000</v>
      </c>
      <c r="O16" s="19" t="str">
        <f t="shared" si="3"/>
        <v/>
      </c>
      <c r="P16" s="19"/>
      <c r="Q16" s="21" t="s">
        <v>54</v>
      </c>
      <c r="R16"/>
      <c r="S16"/>
      <c r="T16" s="28"/>
      <c r="U16" s="28"/>
      <c r="V16" s="29"/>
      <c r="W16" s="29"/>
    </row>
    <row r="17" customFormat="1" ht="25.5" spans="1:20">
      <c r="A17" s="8">
        <v>14</v>
      </c>
      <c r="B17" s="9" t="s">
        <v>102</v>
      </c>
      <c r="C17" s="10" t="s">
        <v>103</v>
      </c>
      <c r="D17" s="9">
        <v>50000</v>
      </c>
      <c r="E17" s="13">
        <v>3.1</v>
      </c>
      <c r="F17" s="14" t="s">
        <v>104</v>
      </c>
      <c r="G17" s="15" t="s">
        <v>51</v>
      </c>
      <c r="H17" s="16">
        <v>396.11</v>
      </c>
      <c r="I17" s="23" t="s">
        <v>77</v>
      </c>
      <c r="J17" s="24">
        <f t="shared" si="2"/>
        <v>396.11</v>
      </c>
      <c r="K17" s="4" t="s">
        <v>105</v>
      </c>
      <c r="L17" s="21">
        <v>50000</v>
      </c>
      <c r="M17" s="26"/>
      <c r="N17" s="21">
        <v>50000</v>
      </c>
      <c r="O17" s="19" t="str">
        <f t="shared" si="3"/>
        <v/>
      </c>
      <c r="P17" s="19"/>
      <c r="Q17" s="21" t="s">
        <v>54</v>
      </c>
      <c r="S17" s="29"/>
      <c r="T17" s="29"/>
    </row>
    <row r="18" customFormat="1" ht="25.5" spans="1:20">
      <c r="A18" s="8">
        <v>15</v>
      </c>
      <c r="B18" s="9" t="s">
        <v>106</v>
      </c>
      <c r="C18" s="10" t="s">
        <v>107</v>
      </c>
      <c r="D18" s="9">
        <v>50000</v>
      </c>
      <c r="E18" s="13">
        <v>3.1</v>
      </c>
      <c r="F18" s="14" t="s">
        <v>108</v>
      </c>
      <c r="G18" s="15" t="s">
        <v>51</v>
      </c>
      <c r="H18" s="16">
        <v>396.11</v>
      </c>
      <c r="I18" s="23" t="s">
        <v>77</v>
      </c>
      <c r="J18" s="24">
        <f t="shared" si="2"/>
        <v>396.11</v>
      </c>
      <c r="K18" s="4" t="s">
        <v>109</v>
      </c>
      <c r="L18" s="21">
        <v>50000</v>
      </c>
      <c r="M18" s="26"/>
      <c r="N18" s="21">
        <v>50000</v>
      </c>
      <c r="O18" s="19" t="str">
        <f t="shared" si="3"/>
        <v/>
      </c>
      <c r="P18" s="19"/>
      <c r="Q18" s="21" t="s">
        <v>54</v>
      </c>
      <c r="S18" s="29"/>
      <c r="T18" s="29"/>
    </row>
    <row r="19" customFormat="1" ht="25.5" spans="1:17">
      <c r="A19" s="8">
        <v>16</v>
      </c>
      <c r="B19" s="9" t="s">
        <v>110</v>
      </c>
      <c r="C19" s="10" t="s">
        <v>111</v>
      </c>
      <c r="D19" s="9">
        <v>50000</v>
      </c>
      <c r="E19" s="13">
        <v>4.45</v>
      </c>
      <c r="F19" s="14" t="s">
        <v>112</v>
      </c>
      <c r="G19" s="15" t="s">
        <v>51</v>
      </c>
      <c r="H19" s="16">
        <v>117.43</v>
      </c>
      <c r="I19" s="23" t="s">
        <v>77</v>
      </c>
      <c r="J19" s="24">
        <v>117.43</v>
      </c>
      <c r="K19" s="4" t="s">
        <v>113</v>
      </c>
      <c r="L19" s="21">
        <v>50000</v>
      </c>
      <c r="M19" s="21"/>
      <c r="N19" s="21">
        <v>0</v>
      </c>
      <c r="O19" s="19" t="str">
        <f t="shared" si="3"/>
        <v>变动！</v>
      </c>
      <c r="P19" s="19"/>
      <c r="Q19" s="21" t="s">
        <v>114</v>
      </c>
    </row>
    <row r="20" customFormat="1" ht="25.5" spans="1:17">
      <c r="A20" s="8">
        <v>17</v>
      </c>
      <c r="B20" s="9" t="s">
        <v>115</v>
      </c>
      <c r="C20" s="10" t="s">
        <v>116</v>
      </c>
      <c r="D20" s="9">
        <v>5000</v>
      </c>
      <c r="E20" s="13">
        <v>4.2</v>
      </c>
      <c r="F20" s="14" t="s">
        <v>117</v>
      </c>
      <c r="G20" s="15" t="s">
        <v>51</v>
      </c>
      <c r="H20" s="16">
        <v>2.33</v>
      </c>
      <c r="I20" s="23" t="s">
        <v>77</v>
      </c>
      <c r="J20" s="24">
        <v>2.33</v>
      </c>
      <c r="K20" s="4" t="s">
        <v>118</v>
      </c>
      <c r="L20" s="21">
        <v>5000</v>
      </c>
      <c r="M20" s="26"/>
      <c r="N20" s="21">
        <v>0</v>
      </c>
      <c r="O20" s="19" t="str">
        <f t="shared" si="3"/>
        <v>变动！</v>
      </c>
      <c r="P20" s="19"/>
      <c r="Q20" s="21" t="s">
        <v>114</v>
      </c>
    </row>
    <row r="21" customFormat="1" ht="25.5" spans="1:17">
      <c r="A21" s="8">
        <v>18</v>
      </c>
      <c r="B21" s="9" t="s">
        <v>119</v>
      </c>
      <c r="C21" s="10" t="s">
        <v>116</v>
      </c>
      <c r="D21" s="9">
        <v>50000</v>
      </c>
      <c r="E21" s="13">
        <v>4.2</v>
      </c>
      <c r="F21" s="14" t="s">
        <v>117</v>
      </c>
      <c r="G21" s="15" t="s">
        <v>51</v>
      </c>
      <c r="H21" s="16">
        <v>23.33</v>
      </c>
      <c r="I21" s="23" t="s">
        <v>77</v>
      </c>
      <c r="J21" s="24">
        <v>23.33</v>
      </c>
      <c r="K21" s="4" t="s">
        <v>120</v>
      </c>
      <c r="L21" s="21">
        <v>50000</v>
      </c>
      <c r="M21" s="26"/>
      <c r="N21" s="21">
        <v>0</v>
      </c>
      <c r="O21" s="19" t="str">
        <f t="shared" si="3"/>
        <v>变动！</v>
      </c>
      <c r="P21" s="19"/>
      <c r="Q21" s="21" t="s">
        <v>114</v>
      </c>
    </row>
    <row r="22" customFormat="1" ht="25.5" spans="1:22">
      <c r="A22" s="8">
        <v>19</v>
      </c>
      <c r="B22" s="9" t="s">
        <v>121</v>
      </c>
      <c r="C22" s="10" t="s">
        <v>116</v>
      </c>
      <c r="D22" s="9">
        <v>5000</v>
      </c>
      <c r="E22" s="13">
        <v>4.2</v>
      </c>
      <c r="F22" s="14" t="s">
        <v>122</v>
      </c>
      <c r="G22" s="15" t="s">
        <v>51</v>
      </c>
      <c r="H22" s="16">
        <v>1.17</v>
      </c>
      <c r="I22" s="23" t="s">
        <v>77</v>
      </c>
      <c r="J22" s="24">
        <v>1.17</v>
      </c>
      <c r="K22" s="4" t="s">
        <v>123</v>
      </c>
      <c r="L22" s="21">
        <v>5000</v>
      </c>
      <c r="M22" s="26"/>
      <c r="N22" s="21">
        <v>0</v>
      </c>
      <c r="O22" s="19" t="str">
        <f t="shared" si="3"/>
        <v>变动！</v>
      </c>
      <c r="P22" s="19"/>
      <c r="Q22" s="21" t="s">
        <v>114</v>
      </c>
      <c r="S22" s="31"/>
      <c r="T22" s="31"/>
      <c r="U22" s="31"/>
      <c r="V22" s="31"/>
    </row>
    <row r="23" customFormat="1" ht="25.5" spans="1:17">
      <c r="A23" s="8">
        <v>20</v>
      </c>
      <c r="B23" s="9" t="s">
        <v>124</v>
      </c>
      <c r="C23" s="10" t="s">
        <v>116</v>
      </c>
      <c r="D23" s="9">
        <v>5000</v>
      </c>
      <c r="E23" s="13">
        <v>4.2</v>
      </c>
      <c r="F23" s="14" t="s">
        <v>125</v>
      </c>
      <c r="G23" s="15" t="s">
        <v>51</v>
      </c>
      <c r="H23" s="16">
        <v>7.58</v>
      </c>
      <c r="I23" s="23" t="s">
        <v>77</v>
      </c>
      <c r="J23" s="24">
        <v>7.58</v>
      </c>
      <c r="K23" s="4" t="s">
        <v>126</v>
      </c>
      <c r="L23" s="21">
        <v>5000</v>
      </c>
      <c r="M23" s="26"/>
      <c r="N23" s="21">
        <v>0</v>
      </c>
      <c r="O23" s="19" t="str">
        <f t="shared" si="3"/>
        <v>变动！</v>
      </c>
      <c r="P23" s="19"/>
      <c r="Q23" s="21" t="s">
        <v>114</v>
      </c>
    </row>
    <row r="24" customFormat="1" ht="25.5" spans="1:17">
      <c r="A24" s="8">
        <v>21</v>
      </c>
      <c r="B24" s="9" t="s">
        <v>127</v>
      </c>
      <c r="C24" s="10" t="s">
        <v>116</v>
      </c>
      <c r="D24" s="9">
        <v>50000</v>
      </c>
      <c r="E24" s="13">
        <v>4.2</v>
      </c>
      <c r="F24" s="14" t="s">
        <v>128</v>
      </c>
      <c r="G24" s="15" t="s">
        <v>51</v>
      </c>
      <c r="H24" s="16">
        <v>297.5</v>
      </c>
      <c r="I24" s="23" t="s">
        <v>77</v>
      </c>
      <c r="J24" s="24">
        <v>297.5</v>
      </c>
      <c r="K24" s="4" t="s">
        <v>129</v>
      </c>
      <c r="L24" s="21">
        <v>50000</v>
      </c>
      <c r="M24" s="26"/>
      <c r="N24" s="21">
        <v>0</v>
      </c>
      <c r="O24" s="19" t="str">
        <f t="shared" si="3"/>
        <v>变动！</v>
      </c>
      <c r="P24" s="19"/>
      <c r="Q24" s="21" t="s">
        <v>114</v>
      </c>
    </row>
    <row r="25" customFormat="1" ht="25.5" spans="1:17">
      <c r="A25" s="8">
        <v>22</v>
      </c>
      <c r="B25" s="9" t="s">
        <v>130</v>
      </c>
      <c r="C25" s="10" t="s">
        <v>131</v>
      </c>
      <c r="D25" s="9">
        <v>50000</v>
      </c>
      <c r="E25" s="13">
        <v>3</v>
      </c>
      <c r="F25" s="14" t="s">
        <v>132</v>
      </c>
      <c r="G25" s="15" t="s">
        <v>51</v>
      </c>
      <c r="H25" s="16">
        <v>458.33</v>
      </c>
      <c r="I25" s="23" t="s">
        <v>77</v>
      </c>
      <c r="J25" s="24">
        <f>ROUND(ROUND(E25/36000,10)*N25*110,2)</f>
        <v>458.33</v>
      </c>
      <c r="K25" s="4" t="s">
        <v>133</v>
      </c>
      <c r="L25" s="21"/>
      <c r="M25" s="21"/>
      <c r="N25" s="21">
        <v>50000</v>
      </c>
      <c r="O25" s="19"/>
      <c r="P25" s="19"/>
      <c r="Q25" s="21" t="s">
        <v>69</v>
      </c>
    </row>
    <row r="26" customFormat="1" ht="25.5" spans="1:17">
      <c r="A26" s="8">
        <v>23</v>
      </c>
      <c r="B26" s="9" t="s">
        <v>134</v>
      </c>
      <c r="C26" s="10" t="s">
        <v>135</v>
      </c>
      <c r="D26" s="9">
        <v>50000</v>
      </c>
      <c r="E26" s="13">
        <v>3</v>
      </c>
      <c r="F26" s="14" t="s">
        <v>136</v>
      </c>
      <c r="G26" s="15" t="s">
        <v>51</v>
      </c>
      <c r="H26" s="16">
        <v>404.17</v>
      </c>
      <c r="I26" s="23" t="s">
        <v>77</v>
      </c>
      <c r="J26" s="24">
        <f>ROUND(ROUND(E26/36000,10)*N26*97,2)</f>
        <v>404.17</v>
      </c>
      <c r="K26" s="4" t="s">
        <v>137</v>
      </c>
      <c r="L26" s="21"/>
      <c r="M26" s="21"/>
      <c r="N26" s="21">
        <v>50000</v>
      </c>
      <c r="O26" s="19"/>
      <c r="P26" s="19"/>
      <c r="Q26" s="21" t="s">
        <v>69</v>
      </c>
    </row>
    <row r="27" customFormat="1" ht="25.5" spans="1:17">
      <c r="A27" s="8">
        <v>24</v>
      </c>
      <c r="B27" s="9" t="s">
        <v>138</v>
      </c>
      <c r="C27" s="10" t="s">
        <v>80</v>
      </c>
      <c r="D27" s="9">
        <v>50000</v>
      </c>
      <c r="E27" s="13">
        <v>3</v>
      </c>
      <c r="F27" s="14" t="s">
        <v>136</v>
      </c>
      <c r="G27" s="15" t="s">
        <v>51</v>
      </c>
      <c r="H27" s="16">
        <v>404.17</v>
      </c>
      <c r="I27" s="23" t="s">
        <v>77</v>
      </c>
      <c r="J27" s="24">
        <f>ROUND(ROUND(E27/36000,10)*N27*97,2)</f>
        <v>404.17</v>
      </c>
      <c r="K27" s="4" t="s">
        <v>139</v>
      </c>
      <c r="L27" s="21"/>
      <c r="M27" s="21"/>
      <c r="N27" s="21">
        <v>50000</v>
      </c>
      <c r="O27" s="19"/>
      <c r="P27" s="19"/>
      <c r="Q27" s="21" t="s">
        <v>69</v>
      </c>
    </row>
    <row r="28" customFormat="1" ht="25.5" spans="1:17">
      <c r="A28" s="8">
        <v>25</v>
      </c>
      <c r="B28" s="9" t="s">
        <v>140</v>
      </c>
      <c r="C28" s="10" t="s">
        <v>80</v>
      </c>
      <c r="D28" s="9">
        <v>50000</v>
      </c>
      <c r="E28" s="13">
        <v>3</v>
      </c>
      <c r="F28" s="14" t="s">
        <v>141</v>
      </c>
      <c r="G28" s="15" t="s">
        <v>51</v>
      </c>
      <c r="H28" s="16">
        <v>387.5</v>
      </c>
      <c r="I28" s="23" t="s">
        <v>77</v>
      </c>
      <c r="J28" s="24">
        <f>ROUND(ROUND(E28/36000,10)*N28*93,2)</f>
        <v>387.5</v>
      </c>
      <c r="K28" s="4" t="s">
        <v>142</v>
      </c>
      <c r="L28" s="21"/>
      <c r="M28" s="21"/>
      <c r="N28" s="21">
        <v>50000</v>
      </c>
      <c r="O28" s="19"/>
      <c r="P28" s="19"/>
      <c r="Q28" s="21" t="s">
        <v>69</v>
      </c>
    </row>
    <row r="29" customFormat="1" ht="25.5" spans="1:17">
      <c r="A29" s="8">
        <v>26</v>
      </c>
      <c r="B29" s="9" t="s">
        <v>127</v>
      </c>
      <c r="C29" s="10" t="s">
        <v>80</v>
      </c>
      <c r="D29" s="9">
        <v>50000</v>
      </c>
      <c r="E29" s="13">
        <v>3</v>
      </c>
      <c r="F29" s="14" t="s">
        <v>143</v>
      </c>
      <c r="G29" s="15" t="s">
        <v>51</v>
      </c>
      <c r="H29" s="16">
        <v>170.83</v>
      </c>
      <c r="I29" s="23" t="s">
        <v>77</v>
      </c>
      <c r="J29" s="24">
        <f>ROUND(ROUND(E29/36000,10)*N29*41,2)</f>
        <v>170.83</v>
      </c>
      <c r="K29" s="4" t="s">
        <v>144</v>
      </c>
      <c r="L29" s="21"/>
      <c r="M29" s="21"/>
      <c r="N29" s="21">
        <v>50000</v>
      </c>
      <c r="O29" s="19"/>
      <c r="P29" s="19"/>
      <c r="Q29" s="21" t="s">
        <v>69</v>
      </c>
    </row>
    <row r="30" customFormat="1" ht="25.5" spans="1:20">
      <c r="A30" s="8">
        <v>27</v>
      </c>
      <c r="B30" s="9" t="s">
        <v>145</v>
      </c>
      <c r="C30" s="10" t="s">
        <v>146</v>
      </c>
      <c r="D30" s="9">
        <v>19000</v>
      </c>
      <c r="E30" s="13">
        <v>3</v>
      </c>
      <c r="F30" s="14" t="s">
        <v>147</v>
      </c>
      <c r="G30" s="15" t="s">
        <v>51</v>
      </c>
      <c r="H30" s="16">
        <v>145.67</v>
      </c>
      <c r="I30" s="23" t="s">
        <v>148</v>
      </c>
      <c r="J30" s="24">
        <f t="shared" ref="J30:J33" si="4">ROUND(ROUND(E30/36000,10)*N30*92,2)</f>
        <v>145.67</v>
      </c>
      <c r="K30" s="4" t="s">
        <v>149</v>
      </c>
      <c r="L30" s="21">
        <v>19000</v>
      </c>
      <c r="M30" s="26"/>
      <c r="N30" s="21">
        <v>19000</v>
      </c>
      <c r="O30" s="19" t="str">
        <f t="shared" ref="O30:O39" si="5">IF(L30=N30,"","变动！")</f>
        <v/>
      </c>
      <c r="P30" s="19"/>
      <c r="Q30" s="21" t="s">
        <v>54</v>
      </c>
      <c r="S30" s="29"/>
      <c r="T30" s="29"/>
    </row>
    <row r="31" customFormat="1" ht="25.5" spans="1:17">
      <c r="A31" s="8">
        <v>28</v>
      </c>
      <c r="B31" s="9" t="s">
        <v>150</v>
      </c>
      <c r="C31" s="10" t="s">
        <v>151</v>
      </c>
      <c r="D31" s="9">
        <v>50000</v>
      </c>
      <c r="E31" s="13">
        <v>3.1</v>
      </c>
      <c r="F31" s="14" t="s">
        <v>152</v>
      </c>
      <c r="G31" s="15" t="s">
        <v>51</v>
      </c>
      <c r="H31" s="16">
        <v>396.11</v>
      </c>
      <c r="I31" s="23" t="s">
        <v>148</v>
      </c>
      <c r="J31" s="24">
        <f t="shared" si="4"/>
        <v>396.11</v>
      </c>
      <c r="K31" s="4" t="s">
        <v>153</v>
      </c>
      <c r="L31" s="21">
        <v>50000</v>
      </c>
      <c r="M31" s="26"/>
      <c r="N31" s="21">
        <v>50000</v>
      </c>
      <c r="O31" s="19" t="str">
        <f t="shared" si="5"/>
        <v/>
      </c>
      <c r="P31" s="19"/>
      <c r="Q31" s="21" t="s">
        <v>54</v>
      </c>
    </row>
    <row r="32" customFormat="1" ht="25.5" spans="1:17">
      <c r="A32" s="8">
        <v>29</v>
      </c>
      <c r="B32" s="9" t="s">
        <v>154</v>
      </c>
      <c r="C32" s="10" t="s">
        <v>151</v>
      </c>
      <c r="D32" s="9">
        <v>50000</v>
      </c>
      <c r="E32" s="13">
        <v>3.1</v>
      </c>
      <c r="F32" s="14" t="s">
        <v>155</v>
      </c>
      <c r="G32" s="15" t="s">
        <v>51</v>
      </c>
      <c r="H32" s="16">
        <v>396.11</v>
      </c>
      <c r="I32" s="23" t="s">
        <v>148</v>
      </c>
      <c r="J32" s="24">
        <f t="shared" si="4"/>
        <v>396.11</v>
      </c>
      <c r="K32" s="4" t="s">
        <v>156</v>
      </c>
      <c r="L32" s="21">
        <v>50000</v>
      </c>
      <c r="M32" s="26"/>
      <c r="N32" s="21">
        <v>50000</v>
      </c>
      <c r="O32" s="19" t="str">
        <f t="shared" si="5"/>
        <v/>
      </c>
      <c r="P32" s="19"/>
      <c r="Q32" s="21" t="s">
        <v>54</v>
      </c>
    </row>
    <row r="33" customFormat="1" ht="25.5" spans="1:17">
      <c r="A33" s="8">
        <v>30</v>
      </c>
      <c r="B33" s="9" t="s">
        <v>157</v>
      </c>
      <c r="C33" s="10" t="s">
        <v>151</v>
      </c>
      <c r="D33" s="9">
        <v>50000</v>
      </c>
      <c r="E33" s="13">
        <v>3.1</v>
      </c>
      <c r="F33" s="14" t="s">
        <v>76</v>
      </c>
      <c r="G33" s="15" t="s">
        <v>51</v>
      </c>
      <c r="H33" s="16">
        <v>396.11</v>
      </c>
      <c r="I33" s="23" t="s">
        <v>148</v>
      </c>
      <c r="J33" s="24">
        <f t="shared" si="4"/>
        <v>396.11</v>
      </c>
      <c r="K33" s="4" t="s">
        <v>158</v>
      </c>
      <c r="L33" s="21">
        <v>50000</v>
      </c>
      <c r="M33" s="26"/>
      <c r="N33" s="21">
        <v>50000</v>
      </c>
      <c r="O33" s="19" t="str">
        <f t="shared" si="5"/>
        <v/>
      </c>
      <c r="P33" s="19"/>
      <c r="Q33" s="21" t="s">
        <v>54</v>
      </c>
    </row>
    <row r="34" customFormat="1" ht="25.5" spans="1:22">
      <c r="A34" s="8">
        <v>31</v>
      </c>
      <c r="B34" s="9" t="s">
        <v>159</v>
      </c>
      <c r="C34" s="10" t="s">
        <v>160</v>
      </c>
      <c r="D34" s="9">
        <v>50000</v>
      </c>
      <c r="E34" s="13">
        <v>4.2</v>
      </c>
      <c r="F34" s="14" t="s">
        <v>161</v>
      </c>
      <c r="G34" s="15" t="s">
        <v>51</v>
      </c>
      <c r="H34" s="16">
        <v>75.83</v>
      </c>
      <c r="I34" s="23" t="s">
        <v>148</v>
      </c>
      <c r="J34" s="24">
        <v>75.83</v>
      </c>
      <c r="K34" s="4" t="s">
        <v>162</v>
      </c>
      <c r="L34" s="21">
        <v>50000</v>
      </c>
      <c r="M34" s="26"/>
      <c r="N34" s="21">
        <v>0</v>
      </c>
      <c r="O34" s="19" t="str">
        <f t="shared" si="5"/>
        <v>变动！</v>
      </c>
      <c r="P34" s="19"/>
      <c r="Q34" s="21" t="s">
        <v>114</v>
      </c>
      <c r="R34" s="1"/>
      <c r="S34" s="1"/>
      <c r="T34" s="1"/>
      <c r="U34" s="1"/>
      <c r="V34" s="1"/>
    </row>
    <row r="35" customFormat="1" ht="25.5" spans="1:17">
      <c r="A35" s="8">
        <v>32</v>
      </c>
      <c r="B35" s="9" t="s">
        <v>163</v>
      </c>
      <c r="C35" s="10" t="s">
        <v>164</v>
      </c>
      <c r="D35" s="9">
        <v>50000</v>
      </c>
      <c r="E35" s="13">
        <v>4.2</v>
      </c>
      <c r="F35" s="14" t="s">
        <v>165</v>
      </c>
      <c r="G35" s="15" t="s">
        <v>51</v>
      </c>
      <c r="H35" s="16">
        <v>11.67</v>
      </c>
      <c r="I35" s="23" t="s">
        <v>148</v>
      </c>
      <c r="J35" s="24">
        <v>11.67</v>
      </c>
      <c r="K35" s="4" t="s">
        <v>166</v>
      </c>
      <c r="L35" s="21">
        <v>50000</v>
      </c>
      <c r="M35" s="26"/>
      <c r="N35" s="21">
        <v>0</v>
      </c>
      <c r="O35" s="19" t="str">
        <f t="shared" si="5"/>
        <v>变动！</v>
      </c>
      <c r="P35" s="19"/>
      <c r="Q35" s="21" t="s">
        <v>114</v>
      </c>
    </row>
    <row r="36" customFormat="1" ht="25.5" spans="1:17">
      <c r="A36" s="8">
        <v>33</v>
      </c>
      <c r="B36" s="9" t="s">
        <v>167</v>
      </c>
      <c r="C36" s="10" t="s">
        <v>168</v>
      </c>
      <c r="D36" s="9">
        <v>50000</v>
      </c>
      <c r="E36" s="13">
        <v>4.2</v>
      </c>
      <c r="F36" s="14" t="s">
        <v>169</v>
      </c>
      <c r="G36" s="15" t="s">
        <v>51</v>
      </c>
      <c r="H36" s="16">
        <v>110.83</v>
      </c>
      <c r="I36" s="23" t="s">
        <v>148</v>
      </c>
      <c r="J36" s="24">
        <v>110.83</v>
      </c>
      <c r="K36" s="4" t="s">
        <v>170</v>
      </c>
      <c r="L36" s="21">
        <v>50000</v>
      </c>
      <c r="M36" s="26"/>
      <c r="N36" s="21">
        <v>0</v>
      </c>
      <c r="O36" s="19" t="str">
        <f t="shared" si="5"/>
        <v>变动！</v>
      </c>
      <c r="P36" s="19"/>
      <c r="Q36" s="21" t="s">
        <v>114</v>
      </c>
    </row>
    <row r="37" customFormat="1" ht="25.5" spans="1:17">
      <c r="A37" s="8">
        <v>34</v>
      </c>
      <c r="B37" s="9" t="s">
        <v>171</v>
      </c>
      <c r="C37" s="10" t="s">
        <v>172</v>
      </c>
      <c r="D37" s="9">
        <v>50000</v>
      </c>
      <c r="E37" s="13">
        <v>4.2</v>
      </c>
      <c r="F37" s="14" t="s">
        <v>173</v>
      </c>
      <c r="G37" s="15" t="s">
        <v>51</v>
      </c>
      <c r="H37" s="16">
        <v>204.17</v>
      </c>
      <c r="I37" s="23" t="s">
        <v>148</v>
      </c>
      <c r="J37" s="24">
        <v>204.17</v>
      </c>
      <c r="K37" s="4" t="s">
        <v>174</v>
      </c>
      <c r="L37" s="21">
        <v>50000</v>
      </c>
      <c r="M37" s="26"/>
      <c r="N37" s="21">
        <v>0</v>
      </c>
      <c r="O37" s="19" t="str">
        <f t="shared" si="5"/>
        <v>变动！</v>
      </c>
      <c r="P37" s="19"/>
      <c r="Q37" s="21" t="s">
        <v>114</v>
      </c>
    </row>
    <row r="38" customFormat="1" ht="25.5" spans="1:17">
      <c r="A38" s="8">
        <v>35</v>
      </c>
      <c r="B38" s="9" t="s">
        <v>175</v>
      </c>
      <c r="C38" s="10" t="s">
        <v>176</v>
      </c>
      <c r="D38" s="9">
        <v>50000</v>
      </c>
      <c r="E38" s="13">
        <v>4.2</v>
      </c>
      <c r="F38" s="14" t="s">
        <v>177</v>
      </c>
      <c r="G38" s="15" t="s">
        <v>51</v>
      </c>
      <c r="H38" s="16">
        <v>99.17</v>
      </c>
      <c r="I38" s="23" t="s">
        <v>148</v>
      </c>
      <c r="J38" s="24">
        <v>99.17</v>
      </c>
      <c r="K38" s="4" t="s">
        <v>178</v>
      </c>
      <c r="L38" s="21">
        <v>50000</v>
      </c>
      <c r="M38" s="26"/>
      <c r="N38" s="21">
        <v>0</v>
      </c>
      <c r="O38" s="19" t="str">
        <f t="shared" si="5"/>
        <v>变动！</v>
      </c>
      <c r="P38" s="19"/>
      <c r="Q38" s="21" t="s">
        <v>114</v>
      </c>
    </row>
    <row r="39" customFormat="1" ht="25.5" spans="1:17">
      <c r="A39" s="8">
        <v>36</v>
      </c>
      <c r="B39" s="9" t="s">
        <v>179</v>
      </c>
      <c r="C39" s="10" t="s">
        <v>180</v>
      </c>
      <c r="D39" s="9">
        <v>50000</v>
      </c>
      <c r="E39" s="13">
        <v>4.2</v>
      </c>
      <c r="F39" s="14" t="s">
        <v>181</v>
      </c>
      <c r="G39" s="15" t="s">
        <v>51</v>
      </c>
      <c r="H39" s="16">
        <v>256.67</v>
      </c>
      <c r="I39" s="23" t="s">
        <v>148</v>
      </c>
      <c r="J39" s="24">
        <v>256.67</v>
      </c>
      <c r="K39" s="4" t="s">
        <v>182</v>
      </c>
      <c r="L39" s="21">
        <v>50000</v>
      </c>
      <c r="M39" s="26"/>
      <c r="N39" s="21">
        <v>0</v>
      </c>
      <c r="O39" s="19" t="str">
        <f t="shared" si="5"/>
        <v>变动！</v>
      </c>
      <c r="P39" s="19"/>
      <c r="Q39" s="21" t="s">
        <v>114</v>
      </c>
    </row>
    <row r="40" customFormat="1" ht="25.5" spans="1:17">
      <c r="A40" s="8">
        <v>37</v>
      </c>
      <c r="B40" s="9" t="s">
        <v>183</v>
      </c>
      <c r="C40" s="10" t="s">
        <v>184</v>
      </c>
      <c r="D40" s="9">
        <v>50000</v>
      </c>
      <c r="E40" s="13">
        <v>3</v>
      </c>
      <c r="F40" s="14" t="s">
        <v>185</v>
      </c>
      <c r="G40" s="15" t="s">
        <v>51</v>
      </c>
      <c r="H40" s="16">
        <v>445.83</v>
      </c>
      <c r="I40" s="23" t="s">
        <v>148</v>
      </c>
      <c r="J40" s="24">
        <f>ROUND(ROUND(E40/36000,10)*N40*107,2)</f>
        <v>445.83</v>
      </c>
      <c r="K40" s="4" t="s">
        <v>186</v>
      </c>
      <c r="L40" s="21"/>
      <c r="M40" s="21"/>
      <c r="N40" s="21">
        <v>50000</v>
      </c>
      <c r="O40" s="19"/>
      <c r="P40" s="19"/>
      <c r="Q40" s="21" t="s">
        <v>69</v>
      </c>
    </row>
    <row r="41" customFormat="1" ht="25.5" spans="1:17">
      <c r="A41" s="8">
        <v>38</v>
      </c>
      <c r="B41" s="9" t="s">
        <v>175</v>
      </c>
      <c r="C41" s="10" t="s">
        <v>187</v>
      </c>
      <c r="D41" s="9">
        <v>50000</v>
      </c>
      <c r="E41" s="13">
        <v>3</v>
      </c>
      <c r="F41" s="14" t="s">
        <v>188</v>
      </c>
      <c r="G41" s="15" t="s">
        <v>51</v>
      </c>
      <c r="H41" s="16">
        <v>312.5</v>
      </c>
      <c r="I41" s="23" t="s">
        <v>148</v>
      </c>
      <c r="J41" s="24">
        <f>ROUND(ROUND(E41/36000,10)*N41*75,2)</f>
        <v>312.5</v>
      </c>
      <c r="K41" s="4" t="s">
        <v>189</v>
      </c>
      <c r="L41" s="21"/>
      <c r="M41" s="21"/>
      <c r="N41" s="21">
        <v>50000</v>
      </c>
      <c r="O41" s="19"/>
      <c r="P41" s="19"/>
      <c r="Q41" s="21" t="s">
        <v>69</v>
      </c>
    </row>
    <row r="42" customFormat="1" ht="25.5" spans="1:17">
      <c r="A42" s="8">
        <v>39</v>
      </c>
      <c r="B42" s="9" t="s">
        <v>190</v>
      </c>
      <c r="C42" s="10" t="s">
        <v>191</v>
      </c>
      <c r="D42" s="9">
        <v>2000</v>
      </c>
      <c r="E42" s="13">
        <v>3.1</v>
      </c>
      <c r="F42" s="14" t="s">
        <v>192</v>
      </c>
      <c r="G42" s="15" t="s">
        <v>51</v>
      </c>
      <c r="H42" s="16">
        <v>15.84</v>
      </c>
      <c r="I42" s="23" t="s">
        <v>193</v>
      </c>
      <c r="J42" s="24">
        <f t="shared" ref="J42:J54" si="6">ROUND(ROUND(E42/36000,10)*N42*92,2)</f>
        <v>15.84</v>
      </c>
      <c r="K42" s="4" t="s">
        <v>194</v>
      </c>
      <c r="L42" s="21">
        <v>2000</v>
      </c>
      <c r="M42" s="26"/>
      <c r="N42" s="21">
        <v>2000</v>
      </c>
      <c r="O42" s="19" t="str">
        <f t="shared" ref="O42:O59" si="7">IF(L42=N42,"","变动！")</f>
        <v/>
      </c>
      <c r="P42" s="19"/>
      <c r="Q42" s="21" t="s">
        <v>54</v>
      </c>
    </row>
    <row r="43" customFormat="1" ht="25.5" spans="1:20">
      <c r="A43" s="8">
        <v>40</v>
      </c>
      <c r="B43" s="9" t="s">
        <v>195</v>
      </c>
      <c r="C43" s="10" t="s">
        <v>196</v>
      </c>
      <c r="D43" s="9">
        <v>2000</v>
      </c>
      <c r="E43" s="13">
        <v>3.1</v>
      </c>
      <c r="F43" s="14" t="s">
        <v>108</v>
      </c>
      <c r="G43" s="15" t="s">
        <v>51</v>
      </c>
      <c r="H43" s="16">
        <v>15.84</v>
      </c>
      <c r="I43" s="23" t="s">
        <v>193</v>
      </c>
      <c r="J43" s="24">
        <f t="shared" si="6"/>
        <v>15.84</v>
      </c>
      <c r="K43" s="4" t="s">
        <v>197</v>
      </c>
      <c r="L43" s="21">
        <v>2000</v>
      </c>
      <c r="M43" s="26"/>
      <c r="N43" s="21">
        <v>2000</v>
      </c>
      <c r="O43" s="19" t="str">
        <f t="shared" si="7"/>
        <v/>
      </c>
      <c r="P43" s="19"/>
      <c r="Q43" s="21" t="s">
        <v>54</v>
      </c>
      <c r="S43" s="29"/>
      <c r="T43" s="29"/>
    </row>
    <row r="44" customFormat="1" ht="25.5" spans="1:20">
      <c r="A44" s="8">
        <v>41</v>
      </c>
      <c r="B44" s="9" t="s">
        <v>198</v>
      </c>
      <c r="C44" s="10" t="s">
        <v>196</v>
      </c>
      <c r="D44" s="9">
        <v>2000</v>
      </c>
      <c r="E44" s="13">
        <v>3.1</v>
      </c>
      <c r="F44" s="14" t="s">
        <v>108</v>
      </c>
      <c r="G44" s="15" t="s">
        <v>51</v>
      </c>
      <c r="H44" s="16">
        <v>15.84</v>
      </c>
      <c r="I44" s="23" t="s">
        <v>193</v>
      </c>
      <c r="J44" s="24">
        <f t="shared" si="6"/>
        <v>15.84</v>
      </c>
      <c r="K44" s="4" t="s">
        <v>199</v>
      </c>
      <c r="L44" s="21">
        <v>2000</v>
      </c>
      <c r="M44" s="26"/>
      <c r="N44" s="21">
        <v>2000</v>
      </c>
      <c r="O44" s="19" t="str">
        <f t="shared" si="7"/>
        <v/>
      </c>
      <c r="P44" s="19"/>
      <c r="Q44" s="21" t="s">
        <v>54</v>
      </c>
      <c r="S44" s="29"/>
      <c r="T44" s="29"/>
    </row>
    <row r="45" customFormat="1" ht="25.5" spans="1:21">
      <c r="A45" s="8">
        <v>42</v>
      </c>
      <c r="B45" s="9" t="s">
        <v>200</v>
      </c>
      <c r="C45" s="10" t="s">
        <v>191</v>
      </c>
      <c r="D45" s="9">
        <v>30000</v>
      </c>
      <c r="E45" s="13">
        <v>4.2</v>
      </c>
      <c r="F45" s="14" t="s">
        <v>201</v>
      </c>
      <c r="G45" s="15" t="s">
        <v>51</v>
      </c>
      <c r="H45" s="16">
        <v>322</v>
      </c>
      <c r="I45" s="23" t="s">
        <v>193</v>
      </c>
      <c r="J45" s="24">
        <f t="shared" si="6"/>
        <v>322</v>
      </c>
      <c r="K45" s="4" t="s">
        <v>202</v>
      </c>
      <c r="L45" s="21">
        <v>30000</v>
      </c>
      <c r="M45" s="21"/>
      <c r="N45" s="21">
        <v>30000</v>
      </c>
      <c r="O45" s="19" t="str">
        <f t="shared" si="7"/>
        <v/>
      </c>
      <c r="P45" s="19"/>
      <c r="Q45" s="21" t="s">
        <v>54</v>
      </c>
      <c r="T45" s="30"/>
      <c r="U45" s="30"/>
    </row>
    <row r="46" customFormat="1" ht="25.5" spans="1:17">
      <c r="A46" s="8">
        <v>43</v>
      </c>
      <c r="B46" s="9" t="s">
        <v>203</v>
      </c>
      <c r="C46" s="10" t="s">
        <v>204</v>
      </c>
      <c r="D46" s="9">
        <v>50000</v>
      </c>
      <c r="E46" s="13">
        <v>4.2</v>
      </c>
      <c r="F46" s="14" t="s">
        <v>205</v>
      </c>
      <c r="G46" s="15" t="s">
        <v>51</v>
      </c>
      <c r="H46" s="16">
        <v>536.67</v>
      </c>
      <c r="I46" s="23" t="s">
        <v>193</v>
      </c>
      <c r="J46" s="24">
        <f t="shared" si="6"/>
        <v>536.67</v>
      </c>
      <c r="K46" s="4" t="s">
        <v>206</v>
      </c>
      <c r="L46" s="21">
        <v>50000</v>
      </c>
      <c r="M46" s="26"/>
      <c r="N46" s="21">
        <v>50000</v>
      </c>
      <c r="O46" s="19" t="str">
        <f t="shared" si="7"/>
        <v/>
      </c>
      <c r="P46" s="19"/>
      <c r="Q46" s="21" t="s">
        <v>54</v>
      </c>
    </row>
    <row r="47" customFormat="1" ht="25.5" spans="1:17">
      <c r="A47" s="8">
        <v>44</v>
      </c>
      <c r="B47" s="9" t="s">
        <v>207</v>
      </c>
      <c r="C47" s="10" t="s">
        <v>204</v>
      </c>
      <c r="D47" s="9">
        <v>50000</v>
      </c>
      <c r="E47" s="13">
        <v>4.2</v>
      </c>
      <c r="F47" s="14" t="s">
        <v>208</v>
      </c>
      <c r="G47" s="15" t="s">
        <v>51</v>
      </c>
      <c r="H47" s="16">
        <v>536.67</v>
      </c>
      <c r="I47" s="23" t="s">
        <v>193</v>
      </c>
      <c r="J47" s="24">
        <f t="shared" si="6"/>
        <v>536.67</v>
      </c>
      <c r="K47" s="4" t="s">
        <v>209</v>
      </c>
      <c r="L47" s="21">
        <v>50000</v>
      </c>
      <c r="M47" s="26"/>
      <c r="N47" s="21">
        <v>50000</v>
      </c>
      <c r="O47" s="19" t="str">
        <f t="shared" si="7"/>
        <v/>
      </c>
      <c r="P47" s="19"/>
      <c r="Q47" s="21" t="s">
        <v>54</v>
      </c>
    </row>
    <row r="48" customFormat="1" ht="25.5" spans="1:17">
      <c r="A48" s="8">
        <v>45</v>
      </c>
      <c r="B48" s="9" t="s">
        <v>210</v>
      </c>
      <c r="C48" s="10" t="s">
        <v>191</v>
      </c>
      <c r="D48" s="9">
        <v>50000</v>
      </c>
      <c r="E48" s="13">
        <v>4.2</v>
      </c>
      <c r="F48" s="14" t="s">
        <v>211</v>
      </c>
      <c r="G48" s="15" t="s">
        <v>51</v>
      </c>
      <c r="H48" s="16">
        <v>536.67</v>
      </c>
      <c r="I48" s="23" t="s">
        <v>193</v>
      </c>
      <c r="J48" s="24">
        <f t="shared" si="6"/>
        <v>536.67</v>
      </c>
      <c r="K48" s="4" t="s">
        <v>212</v>
      </c>
      <c r="L48" s="21">
        <v>50000</v>
      </c>
      <c r="M48" s="26"/>
      <c r="N48" s="21">
        <v>50000</v>
      </c>
      <c r="O48" s="19" t="str">
        <f t="shared" si="7"/>
        <v/>
      </c>
      <c r="P48" s="19"/>
      <c r="Q48" s="21" t="s">
        <v>54</v>
      </c>
    </row>
    <row r="49" customFormat="1" ht="25.5" spans="1:20">
      <c r="A49" s="8">
        <v>46</v>
      </c>
      <c r="B49" s="9" t="s">
        <v>213</v>
      </c>
      <c r="C49" s="10" t="s">
        <v>214</v>
      </c>
      <c r="D49" s="9">
        <v>50000</v>
      </c>
      <c r="E49" s="13">
        <v>3.1</v>
      </c>
      <c r="F49" s="14" t="s">
        <v>108</v>
      </c>
      <c r="G49" s="15" t="s">
        <v>51</v>
      </c>
      <c r="H49" s="16">
        <v>396.11</v>
      </c>
      <c r="I49" s="23" t="s">
        <v>193</v>
      </c>
      <c r="J49" s="24">
        <f t="shared" si="6"/>
        <v>396.11</v>
      </c>
      <c r="K49" s="4" t="s">
        <v>215</v>
      </c>
      <c r="L49" s="21">
        <v>50000</v>
      </c>
      <c r="M49" s="26"/>
      <c r="N49" s="21">
        <v>50000</v>
      </c>
      <c r="O49" s="19" t="str">
        <f t="shared" si="7"/>
        <v/>
      </c>
      <c r="P49" s="19"/>
      <c r="Q49" s="21" t="s">
        <v>54</v>
      </c>
      <c r="S49" s="29"/>
      <c r="T49" s="29"/>
    </row>
    <row r="50" customFormat="1" ht="25.5" spans="1:23">
      <c r="A50" s="8">
        <v>47</v>
      </c>
      <c r="B50" s="9" t="s">
        <v>216</v>
      </c>
      <c r="C50" s="10" t="s">
        <v>217</v>
      </c>
      <c r="D50" s="9">
        <v>10000</v>
      </c>
      <c r="E50" s="13">
        <v>3.1</v>
      </c>
      <c r="F50" s="14" t="s">
        <v>218</v>
      </c>
      <c r="G50" s="15" t="s">
        <v>51</v>
      </c>
      <c r="H50" s="16">
        <v>79.22</v>
      </c>
      <c r="I50" s="23" t="s">
        <v>219</v>
      </c>
      <c r="J50" s="24">
        <f t="shared" si="6"/>
        <v>79.22</v>
      </c>
      <c r="K50" s="4" t="s">
        <v>220</v>
      </c>
      <c r="L50" s="21">
        <v>10000</v>
      </c>
      <c r="M50" s="21"/>
      <c r="N50" s="21">
        <v>10000</v>
      </c>
      <c r="O50" s="19" t="str">
        <f t="shared" si="7"/>
        <v/>
      </c>
      <c r="P50" s="19"/>
      <c r="Q50" s="21" t="s">
        <v>54</v>
      </c>
      <c r="T50" s="28"/>
      <c r="U50" s="28"/>
      <c r="V50" s="29"/>
      <c r="W50" s="29"/>
    </row>
    <row r="51" customFormat="1" ht="25.5" spans="1:23">
      <c r="A51" s="8">
        <v>48</v>
      </c>
      <c r="B51" s="9" t="s">
        <v>221</v>
      </c>
      <c r="C51" s="10" t="s">
        <v>151</v>
      </c>
      <c r="D51" s="9">
        <v>50000</v>
      </c>
      <c r="E51" s="13">
        <v>3.35</v>
      </c>
      <c r="F51" s="14" t="s">
        <v>222</v>
      </c>
      <c r="G51" s="15" t="s">
        <v>51</v>
      </c>
      <c r="H51" s="16">
        <v>428.06</v>
      </c>
      <c r="I51" s="23" t="s">
        <v>219</v>
      </c>
      <c r="J51" s="24">
        <f t="shared" si="6"/>
        <v>428.06</v>
      </c>
      <c r="K51" s="4" t="s">
        <v>223</v>
      </c>
      <c r="L51" s="21">
        <v>50000</v>
      </c>
      <c r="M51" s="21"/>
      <c r="N51" s="21">
        <v>50000</v>
      </c>
      <c r="O51" s="19" t="str">
        <f t="shared" si="7"/>
        <v/>
      </c>
      <c r="P51" s="19"/>
      <c r="Q51" s="21" t="s">
        <v>54</v>
      </c>
      <c r="T51" s="28"/>
      <c r="U51" s="28"/>
      <c r="V51" s="29"/>
      <c r="W51" s="29"/>
    </row>
    <row r="52" customFormat="1" ht="25.5" spans="1:23">
      <c r="A52" s="8">
        <v>49</v>
      </c>
      <c r="B52" s="9" t="s">
        <v>224</v>
      </c>
      <c r="C52" s="10" t="s">
        <v>225</v>
      </c>
      <c r="D52" s="9">
        <v>50000</v>
      </c>
      <c r="E52" s="13">
        <v>3.1</v>
      </c>
      <c r="F52" s="14" t="s">
        <v>226</v>
      </c>
      <c r="G52" s="15" t="s">
        <v>51</v>
      </c>
      <c r="H52" s="16">
        <v>396.11</v>
      </c>
      <c r="I52" s="23" t="s">
        <v>219</v>
      </c>
      <c r="J52" s="24">
        <f t="shared" si="6"/>
        <v>396.11</v>
      </c>
      <c r="K52" s="4" t="s">
        <v>227</v>
      </c>
      <c r="L52" s="21">
        <v>50000</v>
      </c>
      <c r="M52" s="21"/>
      <c r="N52" s="21">
        <v>50000</v>
      </c>
      <c r="O52" s="19" t="str">
        <f t="shared" si="7"/>
        <v/>
      </c>
      <c r="P52" s="19"/>
      <c r="Q52" s="21" t="s">
        <v>54</v>
      </c>
      <c r="T52" s="28"/>
      <c r="U52" s="28"/>
      <c r="V52" s="29"/>
      <c r="W52" s="29"/>
    </row>
    <row r="53" customFormat="1" ht="25.5" spans="1:23">
      <c r="A53" s="8">
        <v>50</v>
      </c>
      <c r="B53" s="9" t="s">
        <v>228</v>
      </c>
      <c r="C53" s="10" t="s">
        <v>107</v>
      </c>
      <c r="D53" s="9">
        <v>50000</v>
      </c>
      <c r="E53" s="13">
        <v>3.1</v>
      </c>
      <c r="F53" s="14" t="s">
        <v>229</v>
      </c>
      <c r="G53" s="15" t="s">
        <v>51</v>
      </c>
      <c r="H53" s="16">
        <v>396.11</v>
      </c>
      <c r="I53" s="23" t="s">
        <v>219</v>
      </c>
      <c r="J53" s="24">
        <f t="shared" si="6"/>
        <v>396.11</v>
      </c>
      <c r="K53" s="4" t="s">
        <v>230</v>
      </c>
      <c r="L53" s="21">
        <v>50000</v>
      </c>
      <c r="M53" s="21"/>
      <c r="N53" s="21">
        <v>50000</v>
      </c>
      <c r="O53" s="19" t="str">
        <f t="shared" si="7"/>
        <v/>
      </c>
      <c r="P53" s="19"/>
      <c r="Q53" s="21" t="s">
        <v>54</v>
      </c>
      <c r="T53" s="28"/>
      <c r="U53" s="28"/>
      <c r="V53" s="29"/>
      <c r="W53" s="29"/>
    </row>
    <row r="54" customFormat="1" ht="25.5" spans="1:20">
      <c r="A54" s="8">
        <v>51</v>
      </c>
      <c r="B54" s="9" t="s">
        <v>231</v>
      </c>
      <c r="C54" s="10" t="s">
        <v>232</v>
      </c>
      <c r="D54" s="9">
        <v>50000</v>
      </c>
      <c r="E54" s="13">
        <v>3.1</v>
      </c>
      <c r="F54" s="14" t="s">
        <v>233</v>
      </c>
      <c r="G54" s="15" t="s">
        <v>51</v>
      </c>
      <c r="H54" s="16">
        <v>396.11</v>
      </c>
      <c r="I54" s="23" t="s">
        <v>219</v>
      </c>
      <c r="J54" s="24">
        <f t="shared" si="6"/>
        <v>396.11</v>
      </c>
      <c r="K54" s="4" t="s">
        <v>234</v>
      </c>
      <c r="L54" s="21">
        <v>50000</v>
      </c>
      <c r="M54" s="26"/>
      <c r="N54" s="21">
        <v>50000</v>
      </c>
      <c r="O54" s="19" t="str">
        <f t="shared" si="7"/>
        <v/>
      </c>
      <c r="P54" s="19"/>
      <c r="Q54" s="21" t="s">
        <v>54</v>
      </c>
      <c r="S54" s="29"/>
      <c r="T54" s="29"/>
    </row>
    <row r="55" customFormat="1" ht="25.5" spans="1:17">
      <c r="A55" s="8">
        <v>52</v>
      </c>
      <c r="B55" s="9" t="s">
        <v>235</v>
      </c>
      <c r="C55" s="10" t="s">
        <v>236</v>
      </c>
      <c r="D55" s="9">
        <v>50000</v>
      </c>
      <c r="E55" s="13">
        <v>4.2</v>
      </c>
      <c r="F55" s="14" t="s">
        <v>237</v>
      </c>
      <c r="G55" s="15" t="s">
        <v>51</v>
      </c>
      <c r="H55" s="16">
        <v>17.5</v>
      </c>
      <c r="I55" s="23" t="s">
        <v>219</v>
      </c>
      <c r="J55" s="24">
        <v>17.5</v>
      </c>
      <c r="K55" s="4" t="s">
        <v>238</v>
      </c>
      <c r="L55" s="21">
        <v>50000</v>
      </c>
      <c r="M55" s="26"/>
      <c r="N55" s="21">
        <v>0</v>
      </c>
      <c r="O55" s="19" t="str">
        <f t="shared" si="7"/>
        <v>变动！</v>
      </c>
      <c r="P55" s="19"/>
      <c r="Q55" s="21" t="s">
        <v>114</v>
      </c>
    </row>
    <row r="56" customFormat="1" ht="25.5" spans="1:17">
      <c r="A56" s="8">
        <v>53</v>
      </c>
      <c r="B56" s="9" t="s">
        <v>239</v>
      </c>
      <c r="C56" s="10" t="s">
        <v>236</v>
      </c>
      <c r="D56" s="9">
        <v>50000</v>
      </c>
      <c r="E56" s="13">
        <v>4.2</v>
      </c>
      <c r="F56" s="14" t="s">
        <v>165</v>
      </c>
      <c r="G56" s="15" t="s">
        <v>51</v>
      </c>
      <c r="H56" s="16">
        <v>93.33</v>
      </c>
      <c r="I56" s="23" t="s">
        <v>219</v>
      </c>
      <c r="J56" s="24">
        <v>93.33</v>
      </c>
      <c r="K56" s="4" t="s">
        <v>240</v>
      </c>
      <c r="L56" s="21">
        <v>50000</v>
      </c>
      <c r="M56" s="26"/>
      <c r="N56" s="21">
        <v>0</v>
      </c>
      <c r="O56" s="19" t="str">
        <f t="shared" si="7"/>
        <v>变动！</v>
      </c>
      <c r="P56" s="19"/>
      <c r="Q56" s="21" t="s">
        <v>114</v>
      </c>
    </row>
    <row r="57" customFormat="1" ht="25.5" spans="1:17">
      <c r="A57" s="8">
        <v>54</v>
      </c>
      <c r="B57" s="9" t="s">
        <v>241</v>
      </c>
      <c r="C57" s="10" t="s">
        <v>236</v>
      </c>
      <c r="D57" s="9">
        <v>50000</v>
      </c>
      <c r="E57" s="13">
        <v>4.2</v>
      </c>
      <c r="F57" s="14" t="s">
        <v>242</v>
      </c>
      <c r="G57" s="15" t="s">
        <v>51</v>
      </c>
      <c r="H57" s="16">
        <v>303.33</v>
      </c>
      <c r="I57" s="23" t="s">
        <v>219</v>
      </c>
      <c r="J57" s="24">
        <v>303.33</v>
      </c>
      <c r="K57" s="4" t="s">
        <v>243</v>
      </c>
      <c r="L57" s="21">
        <v>50000</v>
      </c>
      <c r="M57" s="26"/>
      <c r="N57" s="21">
        <v>0</v>
      </c>
      <c r="O57" s="19" t="str">
        <f t="shared" si="7"/>
        <v>变动！</v>
      </c>
      <c r="P57" s="19"/>
      <c r="Q57" s="21" t="s">
        <v>114</v>
      </c>
    </row>
    <row r="58" customFormat="1" ht="25.5" spans="1:17">
      <c r="A58" s="8">
        <v>55</v>
      </c>
      <c r="B58" s="9" t="s">
        <v>244</v>
      </c>
      <c r="C58" s="10" t="s">
        <v>245</v>
      </c>
      <c r="D58" s="9">
        <v>50000</v>
      </c>
      <c r="E58" s="13">
        <v>4.2</v>
      </c>
      <c r="F58" s="14" t="s">
        <v>242</v>
      </c>
      <c r="G58" s="15" t="s">
        <v>51</v>
      </c>
      <c r="H58" s="16">
        <v>309.17</v>
      </c>
      <c r="I58" s="23" t="s">
        <v>219</v>
      </c>
      <c r="J58" s="24">
        <v>309.17</v>
      </c>
      <c r="K58" s="4" t="s">
        <v>246</v>
      </c>
      <c r="L58" s="21">
        <v>50000</v>
      </c>
      <c r="M58" s="26"/>
      <c r="N58" s="21">
        <v>0</v>
      </c>
      <c r="O58" s="19" t="str">
        <f t="shared" si="7"/>
        <v>变动！</v>
      </c>
      <c r="P58" s="19"/>
      <c r="Q58" s="21" t="s">
        <v>114</v>
      </c>
    </row>
    <row r="59" customFormat="1" ht="25.5" spans="1:17">
      <c r="A59" s="8">
        <v>56</v>
      </c>
      <c r="B59" s="9" t="s">
        <v>247</v>
      </c>
      <c r="C59" s="10" t="s">
        <v>176</v>
      </c>
      <c r="D59" s="9">
        <v>50000</v>
      </c>
      <c r="E59" s="13">
        <v>4.2</v>
      </c>
      <c r="F59" s="14" t="s">
        <v>248</v>
      </c>
      <c r="G59" s="15" t="s">
        <v>51</v>
      </c>
      <c r="H59" s="16">
        <v>355.83</v>
      </c>
      <c r="I59" s="23" t="s">
        <v>219</v>
      </c>
      <c r="J59" s="24">
        <v>355.83</v>
      </c>
      <c r="K59" s="4" t="s">
        <v>249</v>
      </c>
      <c r="L59" s="21">
        <v>50000</v>
      </c>
      <c r="M59" s="26"/>
      <c r="N59" s="21">
        <v>0</v>
      </c>
      <c r="O59" s="19" t="str">
        <f t="shared" si="7"/>
        <v>变动！</v>
      </c>
      <c r="P59" s="19"/>
      <c r="Q59" s="21" t="s">
        <v>114</v>
      </c>
    </row>
    <row r="60" customFormat="1" ht="25.5" spans="1:17">
      <c r="A60" s="8">
        <v>57</v>
      </c>
      <c r="B60" s="9" t="s">
        <v>250</v>
      </c>
      <c r="C60" s="10" t="s">
        <v>251</v>
      </c>
      <c r="D60" s="9">
        <v>50000</v>
      </c>
      <c r="E60" s="13">
        <v>3</v>
      </c>
      <c r="F60" s="14" t="s">
        <v>252</v>
      </c>
      <c r="G60" s="15" t="s">
        <v>51</v>
      </c>
      <c r="H60" s="16">
        <v>454.17</v>
      </c>
      <c r="I60" s="23" t="s">
        <v>219</v>
      </c>
      <c r="J60" s="24">
        <f>ROUND(ROUND(E60/36000,10)*N60*109,2)</f>
        <v>454.17</v>
      </c>
      <c r="K60" s="4" t="s">
        <v>253</v>
      </c>
      <c r="L60" s="21"/>
      <c r="M60" s="21"/>
      <c r="N60" s="21">
        <v>50000</v>
      </c>
      <c r="O60" s="19"/>
      <c r="P60" s="19"/>
      <c r="Q60" s="21" t="s">
        <v>69</v>
      </c>
    </row>
    <row r="61" customFormat="1" ht="25.5" spans="1:17">
      <c r="A61" s="8">
        <v>58</v>
      </c>
      <c r="B61" s="9" t="s">
        <v>254</v>
      </c>
      <c r="C61" s="10" t="s">
        <v>107</v>
      </c>
      <c r="D61" s="9">
        <v>50000</v>
      </c>
      <c r="E61" s="13">
        <v>3</v>
      </c>
      <c r="F61" s="14" t="s">
        <v>255</v>
      </c>
      <c r="G61" s="15" t="s">
        <v>51</v>
      </c>
      <c r="H61" s="16">
        <v>425</v>
      </c>
      <c r="I61" s="23" t="s">
        <v>219</v>
      </c>
      <c r="J61" s="24">
        <f>ROUND(ROUND(E61/36000,10)*N61*102,2)</f>
        <v>425</v>
      </c>
      <c r="K61" s="4" t="s">
        <v>256</v>
      </c>
      <c r="L61" s="21"/>
      <c r="M61" s="21"/>
      <c r="N61" s="21">
        <v>50000</v>
      </c>
      <c r="O61" s="19"/>
      <c r="P61" s="19"/>
      <c r="Q61" s="21" t="s">
        <v>69</v>
      </c>
    </row>
    <row r="62" customFormat="1" ht="25.5" spans="1:17">
      <c r="A62" s="8">
        <v>59</v>
      </c>
      <c r="B62" s="9" t="s">
        <v>257</v>
      </c>
      <c r="C62" s="10" t="s">
        <v>217</v>
      </c>
      <c r="D62" s="9">
        <v>50000</v>
      </c>
      <c r="E62" s="13">
        <v>3</v>
      </c>
      <c r="F62" s="14" t="s">
        <v>258</v>
      </c>
      <c r="G62" s="15" t="s">
        <v>51</v>
      </c>
      <c r="H62" s="16">
        <v>391.67</v>
      </c>
      <c r="I62" s="23" t="s">
        <v>219</v>
      </c>
      <c r="J62" s="24">
        <f>ROUND(ROUND(E62/36000,10)*N62*94,2)</f>
        <v>391.67</v>
      </c>
      <c r="K62" s="4" t="s">
        <v>259</v>
      </c>
      <c r="L62" s="21"/>
      <c r="M62" s="21"/>
      <c r="N62" s="21">
        <v>50000</v>
      </c>
      <c r="O62" s="19"/>
      <c r="P62" s="19"/>
      <c r="Q62" s="21" t="s">
        <v>69</v>
      </c>
    </row>
    <row r="63" customFormat="1" ht="25.5" spans="1:17">
      <c r="A63" s="8">
        <v>60</v>
      </c>
      <c r="B63" s="9" t="s">
        <v>235</v>
      </c>
      <c r="C63" s="10" t="s">
        <v>56</v>
      </c>
      <c r="D63" s="9">
        <v>50000</v>
      </c>
      <c r="E63" s="13">
        <v>3</v>
      </c>
      <c r="F63" s="14" t="s">
        <v>260</v>
      </c>
      <c r="G63" s="15" t="s">
        <v>51</v>
      </c>
      <c r="H63" s="16">
        <v>370.83</v>
      </c>
      <c r="I63" s="23" t="s">
        <v>219</v>
      </c>
      <c r="J63" s="24">
        <f>ROUND(ROUND(E63/36000,10)*N63*89,2)</f>
        <v>370.83</v>
      </c>
      <c r="K63" s="4" t="s">
        <v>261</v>
      </c>
      <c r="L63" s="21"/>
      <c r="M63" s="21"/>
      <c r="N63" s="21">
        <v>50000</v>
      </c>
      <c r="O63" s="19"/>
      <c r="P63" s="19"/>
      <c r="Q63" s="21" t="s">
        <v>69</v>
      </c>
    </row>
    <row r="64" customFormat="1" ht="25.5" spans="1:17">
      <c r="A64" s="8">
        <v>61</v>
      </c>
      <c r="B64" s="9" t="s">
        <v>239</v>
      </c>
      <c r="C64" s="10" t="s">
        <v>56</v>
      </c>
      <c r="D64" s="9">
        <v>50000</v>
      </c>
      <c r="E64" s="13">
        <v>3</v>
      </c>
      <c r="F64" s="14" t="s">
        <v>262</v>
      </c>
      <c r="G64" s="15" t="s">
        <v>51</v>
      </c>
      <c r="H64" s="16">
        <v>316.67</v>
      </c>
      <c r="I64" s="23" t="s">
        <v>219</v>
      </c>
      <c r="J64" s="24">
        <f>ROUND(ROUND(E64/36000,10)*N64*76,2)</f>
        <v>316.67</v>
      </c>
      <c r="K64" s="4" t="s">
        <v>263</v>
      </c>
      <c r="L64" s="21"/>
      <c r="M64" s="21"/>
      <c r="N64" s="21">
        <v>50000</v>
      </c>
      <c r="O64" s="19"/>
      <c r="P64" s="19"/>
      <c r="Q64" s="21" t="s">
        <v>69</v>
      </c>
    </row>
    <row r="65" customFormat="1" ht="25.5" spans="1:17">
      <c r="A65" s="8">
        <v>62</v>
      </c>
      <c r="B65" s="9" t="s">
        <v>241</v>
      </c>
      <c r="C65" s="10" t="s">
        <v>56</v>
      </c>
      <c r="D65" s="9">
        <v>50000</v>
      </c>
      <c r="E65" s="13">
        <v>3</v>
      </c>
      <c r="F65" s="14" t="s">
        <v>264</v>
      </c>
      <c r="G65" s="15" t="s">
        <v>51</v>
      </c>
      <c r="H65" s="16">
        <v>166.67</v>
      </c>
      <c r="I65" s="23" t="s">
        <v>219</v>
      </c>
      <c r="J65" s="24">
        <f>ROUND(ROUND(E65/36000,10)*N65*40,2)</f>
        <v>166.67</v>
      </c>
      <c r="K65" s="4" t="s">
        <v>265</v>
      </c>
      <c r="L65" s="21"/>
      <c r="M65" s="21"/>
      <c r="N65" s="21">
        <v>50000</v>
      </c>
      <c r="O65" s="19"/>
      <c r="P65" s="19"/>
      <c r="Q65" s="21" t="s">
        <v>69</v>
      </c>
    </row>
    <row r="66" customFormat="1" ht="25.5" spans="1:17">
      <c r="A66" s="8">
        <v>63</v>
      </c>
      <c r="B66" s="9" t="s">
        <v>244</v>
      </c>
      <c r="C66" s="10" t="s">
        <v>266</v>
      </c>
      <c r="D66" s="9">
        <v>50000</v>
      </c>
      <c r="E66" s="13">
        <v>3</v>
      </c>
      <c r="F66" s="14" t="s">
        <v>267</v>
      </c>
      <c r="G66" s="15" t="s">
        <v>51</v>
      </c>
      <c r="H66" s="16">
        <v>162.5</v>
      </c>
      <c r="I66" s="23" t="s">
        <v>219</v>
      </c>
      <c r="J66" s="24">
        <f>ROUND(ROUND(E66/36000,10)*N66*39,2)</f>
        <v>162.5</v>
      </c>
      <c r="K66" s="4" t="s">
        <v>268</v>
      </c>
      <c r="L66" s="21"/>
      <c r="M66" s="21"/>
      <c r="N66" s="21">
        <v>50000</v>
      </c>
      <c r="O66" s="19"/>
      <c r="P66" s="19"/>
      <c r="Q66" s="21" t="s">
        <v>69</v>
      </c>
    </row>
    <row r="67" customFormat="1" ht="25.5" spans="1:17">
      <c r="A67" s="8">
        <v>64</v>
      </c>
      <c r="B67" s="9" t="s">
        <v>269</v>
      </c>
      <c r="C67" s="10" t="s">
        <v>270</v>
      </c>
      <c r="D67" s="9">
        <v>10000</v>
      </c>
      <c r="E67" s="13">
        <v>4.2</v>
      </c>
      <c r="F67" s="14" t="s">
        <v>271</v>
      </c>
      <c r="G67" s="15" t="s">
        <v>51</v>
      </c>
      <c r="H67" s="16">
        <v>3.5</v>
      </c>
      <c r="I67" s="23" t="s">
        <v>272</v>
      </c>
      <c r="J67" s="24">
        <v>3.5</v>
      </c>
      <c r="K67" s="4" t="s">
        <v>273</v>
      </c>
      <c r="L67" s="21">
        <v>10000</v>
      </c>
      <c r="M67" s="26"/>
      <c r="N67" s="21">
        <v>0</v>
      </c>
      <c r="O67" s="19" t="str">
        <f t="shared" ref="O67:O80" si="8">IF(L67=N67,"","变动！")</f>
        <v>变动！</v>
      </c>
      <c r="P67" s="19"/>
      <c r="Q67" s="21" t="s">
        <v>114</v>
      </c>
    </row>
    <row r="68" customFormat="1" ht="25.5" spans="1:17">
      <c r="A68" s="8">
        <v>65</v>
      </c>
      <c r="B68" s="9" t="s">
        <v>274</v>
      </c>
      <c r="C68" s="10" t="s">
        <v>270</v>
      </c>
      <c r="D68" s="9">
        <v>10000</v>
      </c>
      <c r="E68" s="13">
        <v>4.2</v>
      </c>
      <c r="F68" s="14" t="s">
        <v>271</v>
      </c>
      <c r="G68" s="15" t="s">
        <v>51</v>
      </c>
      <c r="H68" s="16">
        <v>3.5</v>
      </c>
      <c r="I68" s="23" t="s">
        <v>272</v>
      </c>
      <c r="J68" s="24">
        <v>3.5</v>
      </c>
      <c r="K68" s="4" t="s">
        <v>275</v>
      </c>
      <c r="L68" s="21">
        <v>10000</v>
      </c>
      <c r="M68" s="26"/>
      <c r="N68" s="21">
        <v>0</v>
      </c>
      <c r="O68" s="19" t="str">
        <f t="shared" si="8"/>
        <v>变动！</v>
      </c>
      <c r="P68" s="19"/>
      <c r="Q68" s="21" t="s">
        <v>114</v>
      </c>
    </row>
    <row r="69" customFormat="1" ht="25.5" spans="1:17">
      <c r="A69" s="8">
        <v>66</v>
      </c>
      <c r="B69" s="9" t="s">
        <v>276</v>
      </c>
      <c r="C69" s="10" t="s">
        <v>277</v>
      </c>
      <c r="D69" s="9">
        <v>5000</v>
      </c>
      <c r="E69" s="13">
        <v>4.2</v>
      </c>
      <c r="F69" s="14" t="s">
        <v>117</v>
      </c>
      <c r="G69" s="15" t="s">
        <v>51</v>
      </c>
      <c r="H69" s="16">
        <v>2.33</v>
      </c>
      <c r="I69" s="23" t="s">
        <v>272</v>
      </c>
      <c r="J69" s="24">
        <v>2.33</v>
      </c>
      <c r="K69" s="4" t="s">
        <v>278</v>
      </c>
      <c r="L69" s="21">
        <v>5000</v>
      </c>
      <c r="M69" s="26"/>
      <c r="N69" s="21">
        <v>0</v>
      </c>
      <c r="O69" s="19" t="str">
        <f t="shared" si="8"/>
        <v>变动！</v>
      </c>
      <c r="P69" s="19"/>
      <c r="Q69" s="21" t="s">
        <v>114</v>
      </c>
    </row>
    <row r="70" customFormat="1" ht="25.5" spans="1:17">
      <c r="A70" s="8">
        <v>67</v>
      </c>
      <c r="B70" s="9" t="s">
        <v>279</v>
      </c>
      <c r="C70" s="10" t="s">
        <v>280</v>
      </c>
      <c r="D70" s="9">
        <v>5000</v>
      </c>
      <c r="E70" s="13">
        <v>4.2</v>
      </c>
      <c r="F70" s="14" t="s">
        <v>237</v>
      </c>
      <c r="G70" s="15" t="s">
        <v>51</v>
      </c>
      <c r="H70" s="16">
        <v>1.75</v>
      </c>
      <c r="I70" s="23" t="s">
        <v>272</v>
      </c>
      <c r="J70" s="24">
        <v>1.75</v>
      </c>
      <c r="K70" s="4" t="s">
        <v>281</v>
      </c>
      <c r="L70" s="21">
        <v>5000</v>
      </c>
      <c r="M70" s="26"/>
      <c r="N70" s="21">
        <v>0</v>
      </c>
      <c r="O70" s="19" t="str">
        <f t="shared" si="8"/>
        <v>变动！</v>
      </c>
      <c r="P70" s="19"/>
      <c r="Q70" s="21" t="s">
        <v>114</v>
      </c>
    </row>
    <row r="71" customFormat="1" ht="25.5" spans="1:17">
      <c r="A71" s="8">
        <v>68</v>
      </c>
      <c r="B71" s="9" t="s">
        <v>282</v>
      </c>
      <c r="C71" s="10" t="s">
        <v>283</v>
      </c>
      <c r="D71" s="9">
        <v>10000</v>
      </c>
      <c r="E71" s="13">
        <v>4.2</v>
      </c>
      <c r="F71" s="14" t="s">
        <v>284</v>
      </c>
      <c r="G71" s="15" t="s">
        <v>51</v>
      </c>
      <c r="H71" s="16">
        <v>7</v>
      </c>
      <c r="I71" s="23" t="s">
        <v>272</v>
      </c>
      <c r="J71" s="24">
        <v>7</v>
      </c>
      <c r="K71" s="4" t="s">
        <v>285</v>
      </c>
      <c r="L71" s="21">
        <v>10000</v>
      </c>
      <c r="M71" s="26"/>
      <c r="N71" s="21">
        <v>0</v>
      </c>
      <c r="O71" s="19" t="str">
        <f t="shared" si="8"/>
        <v>变动！</v>
      </c>
      <c r="P71" s="19"/>
      <c r="Q71" s="21" t="s">
        <v>114</v>
      </c>
    </row>
    <row r="72" customFormat="1" ht="24" customHeight="1" spans="1:17">
      <c r="A72" s="8">
        <v>69</v>
      </c>
      <c r="B72" s="9" t="s">
        <v>286</v>
      </c>
      <c r="C72" s="10" t="s">
        <v>287</v>
      </c>
      <c r="D72" s="9">
        <v>5000</v>
      </c>
      <c r="E72" s="13">
        <v>4.2</v>
      </c>
      <c r="F72" s="14" t="s">
        <v>288</v>
      </c>
      <c r="G72" s="15" t="s">
        <v>51</v>
      </c>
      <c r="H72" s="16">
        <v>11.08</v>
      </c>
      <c r="I72" s="23" t="s">
        <v>272</v>
      </c>
      <c r="J72" s="24">
        <v>11.08</v>
      </c>
      <c r="K72" s="4" t="s">
        <v>289</v>
      </c>
      <c r="L72" s="21">
        <v>5000</v>
      </c>
      <c r="M72" s="26"/>
      <c r="N72" s="21">
        <v>0</v>
      </c>
      <c r="O72" s="19" t="str">
        <f t="shared" si="8"/>
        <v>变动！</v>
      </c>
      <c r="P72" s="19"/>
      <c r="Q72" s="21" t="s">
        <v>114</v>
      </c>
    </row>
    <row r="73" customFormat="1" ht="24" customHeight="1" spans="1:17">
      <c r="A73" s="8">
        <v>70</v>
      </c>
      <c r="B73" s="9" t="s">
        <v>290</v>
      </c>
      <c r="C73" s="10" t="s">
        <v>287</v>
      </c>
      <c r="D73" s="9">
        <v>5000</v>
      </c>
      <c r="E73" s="13">
        <v>4.2</v>
      </c>
      <c r="F73" s="14" t="s">
        <v>291</v>
      </c>
      <c r="G73" s="15" t="s">
        <v>51</v>
      </c>
      <c r="H73" s="16">
        <v>18.67</v>
      </c>
      <c r="I73" s="23" t="s">
        <v>272</v>
      </c>
      <c r="J73" s="24">
        <v>18.67</v>
      </c>
      <c r="K73" s="4" t="s">
        <v>292</v>
      </c>
      <c r="L73" s="21">
        <v>5000</v>
      </c>
      <c r="M73" s="26"/>
      <c r="N73" s="21">
        <v>0</v>
      </c>
      <c r="O73" s="19" t="str">
        <f t="shared" si="8"/>
        <v>变动！</v>
      </c>
      <c r="P73" s="19"/>
      <c r="Q73" s="21" t="s">
        <v>114</v>
      </c>
    </row>
    <row r="74" customFormat="1" ht="24" customHeight="1" spans="1:17">
      <c r="A74" s="8">
        <v>71</v>
      </c>
      <c r="B74" s="9" t="s">
        <v>293</v>
      </c>
      <c r="C74" s="10" t="s">
        <v>287</v>
      </c>
      <c r="D74" s="9">
        <v>10000</v>
      </c>
      <c r="E74" s="13">
        <v>4.2</v>
      </c>
      <c r="F74" s="14" t="s">
        <v>291</v>
      </c>
      <c r="G74" s="15" t="s">
        <v>51</v>
      </c>
      <c r="H74" s="16">
        <v>3.5</v>
      </c>
      <c r="I74" s="23" t="s">
        <v>272</v>
      </c>
      <c r="J74" s="24">
        <v>3.5</v>
      </c>
      <c r="K74" s="4" t="s">
        <v>294</v>
      </c>
      <c r="L74" s="21">
        <v>10000</v>
      </c>
      <c r="M74" s="26"/>
      <c r="N74" s="21">
        <v>0</v>
      </c>
      <c r="O74" s="19" t="str">
        <f t="shared" si="8"/>
        <v>变动！</v>
      </c>
      <c r="P74" s="19"/>
      <c r="Q74" s="21" t="s">
        <v>114</v>
      </c>
    </row>
    <row r="75" customFormat="1" ht="25.5" spans="1:17">
      <c r="A75" s="8">
        <v>72</v>
      </c>
      <c r="B75" s="9" t="s">
        <v>295</v>
      </c>
      <c r="C75" s="10" t="s">
        <v>296</v>
      </c>
      <c r="D75" s="9">
        <v>5000</v>
      </c>
      <c r="E75" s="13">
        <v>4.2</v>
      </c>
      <c r="F75" s="14" t="s">
        <v>297</v>
      </c>
      <c r="G75" s="15" t="s">
        <v>51</v>
      </c>
      <c r="H75" s="16">
        <v>27.42</v>
      </c>
      <c r="I75" s="23" t="s">
        <v>272</v>
      </c>
      <c r="J75" s="24">
        <v>27.42</v>
      </c>
      <c r="K75" s="4" t="s">
        <v>298</v>
      </c>
      <c r="L75" s="21">
        <v>5000</v>
      </c>
      <c r="M75" s="26"/>
      <c r="N75" s="21">
        <v>0</v>
      </c>
      <c r="O75" s="19" t="str">
        <f t="shared" si="8"/>
        <v>变动！</v>
      </c>
      <c r="P75" s="19"/>
      <c r="Q75" s="21" t="s">
        <v>114</v>
      </c>
    </row>
    <row r="76" customFormat="1" ht="25.5" spans="1:20">
      <c r="A76" s="8">
        <v>73</v>
      </c>
      <c r="B76" s="9" t="s">
        <v>299</v>
      </c>
      <c r="C76" s="10" t="s">
        <v>300</v>
      </c>
      <c r="D76" s="9">
        <v>30000</v>
      </c>
      <c r="E76" s="13">
        <v>3.35</v>
      </c>
      <c r="F76" s="14" t="s">
        <v>301</v>
      </c>
      <c r="G76" s="15" t="s">
        <v>51</v>
      </c>
      <c r="H76" s="16">
        <v>131.21</v>
      </c>
      <c r="I76" s="23" t="s">
        <v>272</v>
      </c>
      <c r="J76" s="24">
        <v>131.21</v>
      </c>
      <c r="K76" s="4" t="s">
        <v>302</v>
      </c>
      <c r="L76" s="21">
        <v>30000</v>
      </c>
      <c r="M76" s="26"/>
      <c r="N76" s="21">
        <v>0</v>
      </c>
      <c r="O76" s="19" t="str">
        <f t="shared" si="8"/>
        <v>变动！</v>
      </c>
      <c r="P76" s="19"/>
      <c r="Q76" s="21" t="s">
        <v>114</v>
      </c>
      <c r="S76" s="28"/>
      <c r="T76" s="28"/>
    </row>
    <row r="77" customFormat="1" ht="25.5" spans="1:20">
      <c r="A77" s="8">
        <v>74</v>
      </c>
      <c r="B77" s="9" t="s">
        <v>303</v>
      </c>
      <c r="C77" s="10" t="s">
        <v>300</v>
      </c>
      <c r="D77" s="9">
        <v>30000</v>
      </c>
      <c r="E77" s="13">
        <v>3.35</v>
      </c>
      <c r="F77" s="14" t="s">
        <v>304</v>
      </c>
      <c r="G77" s="15" t="s">
        <v>51</v>
      </c>
      <c r="H77" s="16">
        <v>134</v>
      </c>
      <c r="I77" s="23" t="s">
        <v>272</v>
      </c>
      <c r="J77" s="24">
        <v>134</v>
      </c>
      <c r="K77" s="4" t="s">
        <v>305</v>
      </c>
      <c r="L77" s="21">
        <v>30000</v>
      </c>
      <c r="M77" s="26"/>
      <c r="N77" s="21">
        <v>0</v>
      </c>
      <c r="O77" s="19" t="str">
        <f t="shared" si="8"/>
        <v>变动！</v>
      </c>
      <c r="P77" s="19"/>
      <c r="Q77" s="21" t="s">
        <v>114</v>
      </c>
      <c r="S77" s="28"/>
      <c r="T77" s="28"/>
    </row>
    <row r="78" customFormat="1" ht="25.5" spans="1:17">
      <c r="A78" s="8">
        <v>75</v>
      </c>
      <c r="B78" s="9" t="s">
        <v>306</v>
      </c>
      <c r="C78" s="10" t="s">
        <v>236</v>
      </c>
      <c r="D78" s="9">
        <v>10000</v>
      </c>
      <c r="E78" s="13">
        <v>4.3</v>
      </c>
      <c r="F78" s="14" t="s">
        <v>307</v>
      </c>
      <c r="G78" s="15" t="s">
        <v>51</v>
      </c>
      <c r="H78" s="16">
        <v>109.89</v>
      </c>
      <c r="I78" s="23" t="s">
        <v>308</v>
      </c>
      <c r="J78" s="24">
        <f t="shared" ref="J78:J80" si="9">ROUND(ROUND(E78/36000,10)*N78*92,2)</f>
        <v>109.89</v>
      </c>
      <c r="K78" s="4" t="s">
        <v>309</v>
      </c>
      <c r="L78" s="21">
        <v>10000</v>
      </c>
      <c r="M78" s="21"/>
      <c r="N78" s="21">
        <v>10000</v>
      </c>
      <c r="O78" s="19" t="str">
        <f t="shared" si="8"/>
        <v/>
      </c>
      <c r="P78" s="19"/>
      <c r="Q78" s="21" t="s">
        <v>54</v>
      </c>
    </row>
    <row r="79" customFormat="1" ht="25.5" spans="1:23">
      <c r="A79" s="8">
        <v>76</v>
      </c>
      <c r="B79" s="9" t="s">
        <v>310</v>
      </c>
      <c r="C79" s="10" t="s">
        <v>311</v>
      </c>
      <c r="D79" s="9">
        <v>10000</v>
      </c>
      <c r="E79" s="13">
        <v>3.1</v>
      </c>
      <c r="F79" s="14" t="s">
        <v>312</v>
      </c>
      <c r="G79" s="15" t="s">
        <v>51</v>
      </c>
      <c r="H79" s="16">
        <v>79.22</v>
      </c>
      <c r="I79" s="23" t="s">
        <v>308</v>
      </c>
      <c r="J79" s="24">
        <f t="shared" si="9"/>
        <v>79.22</v>
      </c>
      <c r="K79" s="4" t="s">
        <v>313</v>
      </c>
      <c r="L79" s="21">
        <v>10000</v>
      </c>
      <c r="M79" s="21"/>
      <c r="N79" s="21">
        <v>10000</v>
      </c>
      <c r="O79" s="19" t="str">
        <f t="shared" si="8"/>
        <v/>
      </c>
      <c r="P79" s="19"/>
      <c r="Q79" s="21" t="s">
        <v>54</v>
      </c>
      <c r="T79" s="28"/>
      <c r="U79" s="28"/>
      <c r="V79" s="29"/>
      <c r="W79" s="29"/>
    </row>
    <row r="80" customFormat="1" ht="25.5" spans="1:17">
      <c r="A80" s="8">
        <v>77</v>
      </c>
      <c r="B80" s="9" t="s">
        <v>314</v>
      </c>
      <c r="C80" s="10" t="s">
        <v>315</v>
      </c>
      <c r="D80" s="9">
        <v>20000</v>
      </c>
      <c r="E80" s="13">
        <v>3.1</v>
      </c>
      <c r="F80" s="14" t="s">
        <v>152</v>
      </c>
      <c r="G80" s="15" t="s">
        <v>51</v>
      </c>
      <c r="H80" s="16">
        <v>158.44</v>
      </c>
      <c r="I80" s="23" t="s">
        <v>308</v>
      </c>
      <c r="J80" s="24">
        <f t="shared" si="9"/>
        <v>158.44</v>
      </c>
      <c r="K80" s="4" t="s">
        <v>316</v>
      </c>
      <c r="L80" s="21">
        <v>20000</v>
      </c>
      <c r="M80" s="26"/>
      <c r="N80" s="21">
        <v>20000</v>
      </c>
      <c r="O80" s="19" t="str">
        <f t="shared" si="8"/>
        <v/>
      </c>
      <c r="P80" s="19"/>
      <c r="Q80" s="21" t="s">
        <v>54</v>
      </c>
    </row>
    <row r="81" customFormat="1" ht="25.5" spans="1:17">
      <c r="A81" s="8">
        <v>78</v>
      </c>
      <c r="B81" s="9" t="s">
        <v>317</v>
      </c>
      <c r="C81" s="10" t="s">
        <v>318</v>
      </c>
      <c r="D81" s="9">
        <v>10000</v>
      </c>
      <c r="E81" s="13">
        <v>3</v>
      </c>
      <c r="F81" s="14" t="s">
        <v>258</v>
      </c>
      <c r="G81" s="15" t="s">
        <v>51</v>
      </c>
      <c r="H81" s="16">
        <v>78.33</v>
      </c>
      <c r="I81" s="23" t="s">
        <v>308</v>
      </c>
      <c r="J81" s="24">
        <f>ROUND(ROUND(E81/36000,10)*N81*94,2)</f>
        <v>78.33</v>
      </c>
      <c r="K81" s="4" t="s">
        <v>319</v>
      </c>
      <c r="L81" s="21"/>
      <c r="M81" s="21"/>
      <c r="N81" s="21">
        <v>10000</v>
      </c>
      <c r="O81" s="19"/>
      <c r="P81" s="19"/>
      <c r="Q81" s="21" t="s">
        <v>69</v>
      </c>
    </row>
    <row r="82" customFormat="1" ht="25.5" spans="1:20">
      <c r="A82" s="8">
        <v>79</v>
      </c>
      <c r="B82" s="9" t="s">
        <v>320</v>
      </c>
      <c r="C82" s="10" t="s">
        <v>311</v>
      </c>
      <c r="D82" s="9">
        <v>5000</v>
      </c>
      <c r="E82" s="13">
        <v>3.1</v>
      </c>
      <c r="F82" s="14" t="s">
        <v>321</v>
      </c>
      <c r="G82" s="15" t="s">
        <v>51</v>
      </c>
      <c r="H82" s="16">
        <v>39.61</v>
      </c>
      <c r="I82" s="23" t="s">
        <v>322</v>
      </c>
      <c r="J82" s="24">
        <f t="shared" ref="J82:J86" si="10">ROUND(ROUND(E82/36000,10)*N82*92,2)</f>
        <v>39.61</v>
      </c>
      <c r="K82" s="4" t="s">
        <v>323</v>
      </c>
      <c r="L82" s="21">
        <v>5000</v>
      </c>
      <c r="M82" s="26"/>
      <c r="N82" s="21">
        <v>5000</v>
      </c>
      <c r="O82" s="19" t="str">
        <f t="shared" ref="O82:O87" si="11">IF(L82=N82,"","变动！")</f>
        <v/>
      </c>
      <c r="P82" s="19"/>
      <c r="Q82" s="21" t="s">
        <v>54</v>
      </c>
      <c r="S82" s="29"/>
      <c r="T82" s="29"/>
    </row>
    <row r="83" customFormat="1" ht="25.5" spans="1:20">
      <c r="A83" s="8">
        <v>80</v>
      </c>
      <c r="B83" s="9" t="s">
        <v>324</v>
      </c>
      <c r="C83" s="10" t="s">
        <v>191</v>
      </c>
      <c r="D83" s="9">
        <v>10000</v>
      </c>
      <c r="E83" s="13">
        <v>3.1</v>
      </c>
      <c r="F83" s="14" t="s">
        <v>325</v>
      </c>
      <c r="G83" s="15" t="s">
        <v>51</v>
      </c>
      <c r="H83" s="16">
        <v>79.22</v>
      </c>
      <c r="I83" s="23" t="s">
        <v>322</v>
      </c>
      <c r="J83" s="24">
        <f t="shared" si="10"/>
        <v>79.22</v>
      </c>
      <c r="K83" s="4" t="s">
        <v>326</v>
      </c>
      <c r="L83" s="21">
        <v>10000</v>
      </c>
      <c r="M83" s="26"/>
      <c r="N83" s="21">
        <v>10000</v>
      </c>
      <c r="O83" s="19" t="str">
        <f t="shared" si="11"/>
        <v/>
      </c>
      <c r="P83" s="19"/>
      <c r="Q83" s="21" t="s">
        <v>54</v>
      </c>
      <c r="S83" s="29"/>
      <c r="T83" s="29"/>
    </row>
    <row r="84" customFormat="1" ht="25.5" spans="1:20">
      <c r="A84" s="8">
        <v>81</v>
      </c>
      <c r="B84" s="9" t="s">
        <v>327</v>
      </c>
      <c r="C84" s="10" t="s">
        <v>191</v>
      </c>
      <c r="D84" s="9">
        <v>10000</v>
      </c>
      <c r="E84" s="13">
        <v>3.1</v>
      </c>
      <c r="F84" s="14" t="s">
        <v>325</v>
      </c>
      <c r="G84" s="15" t="s">
        <v>51</v>
      </c>
      <c r="H84" s="16">
        <v>79.22</v>
      </c>
      <c r="I84" s="23" t="s">
        <v>322</v>
      </c>
      <c r="J84" s="24">
        <f t="shared" si="10"/>
        <v>79.22</v>
      </c>
      <c r="K84" s="4" t="s">
        <v>328</v>
      </c>
      <c r="L84" s="21">
        <v>10000</v>
      </c>
      <c r="M84" s="26"/>
      <c r="N84" s="21">
        <v>10000</v>
      </c>
      <c r="O84" s="19" t="str">
        <f t="shared" si="11"/>
        <v/>
      </c>
      <c r="P84" s="19"/>
      <c r="Q84" s="21" t="s">
        <v>54</v>
      </c>
      <c r="S84" s="29"/>
      <c r="T84" s="29"/>
    </row>
    <row r="85" customFormat="1" ht="25.5" spans="1:20">
      <c r="A85" s="8">
        <v>82</v>
      </c>
      <c r="B85" s="9" t="s">
        <v>329</v>
      </c>
      <c r="C85" s="10" t="s">
        <v>49</v>
      </c>
      <c r="D85" s="9">
        <v>20000</v>
      </c>
      <c r="E85" s="13">
        <v>3.95</v>
      </c>
      <c r="F85" s="14" t="s">
        <v>330</v>
      </c>
      <c r="G85" s="15" t="s">
        <v>51</v>
      </c>
      <c r="H85" s="16">
        <v>201.89</v>
      </c>
      <c r="I85" s="23" t="s">
        <v>322</v>
      </c>
      <c r="J85" s="24">
        <f t="shared" si="10"/>
        <v>201.89</v>
      </c>
      <c r="K85" s="4" t="s">
        <v>331</v>
      </c>
      <c r="L85" s="21">
        <v>20000</v>
      </c>
      <c r="M85" s="26"/>
      <c r="N85" s="21">
        <v>20000</v>
      </c>
      <c r="O85" s="19" t="str">
        <f t="shared" si="11"/>
        <v/>
      </c>
      <c r="P85" s="19"/>
      <c r="Q85" s="21" t="s">
        <v>54</v>
      </c>
      <c r="S85" s="28"/>
      <c r="T85" s="28"/>
    </row>
    <row r="86" customFormat="1" ht="25.5" spans="1:23">
      <c r="A86" s="8">
        <v>83</v>
      </c>
      <c r="B86" s="9" t="s">
        <v>332</v>
      </c>
      <c r="C86" s="10" t="s">
        <v>333</v>
      </c>
      <c r="D86" s="9">
        <v>20000</v>
      </c>
      <c r="E86" s="13">
        <v>3.1</v>
      </c>
      <c r="F86" s="14" t="s">
        <v>334</v>
      </c>
      <c r="G86" s="15" t="s">
        <v>51</v>
      </c>
      <c r="H86" s="16">
        <v>158.44</v>
      </c>
      <c r="I86" s="23" t="s">
        <v>322</v>
      </c>
      <c r="J86" s="24">
        <f t="shared" si="10"/>
        <v>158.44</v>
      </c>
      <c r="K86" s="4" t="s">
        <v>335</v>
      </c>
      <c r="L86" s="21">
        <v>20000</v>
      </c>
      <c r="M86" s="21"/>
      <c r="N86" s="21">
        <v>20000</v>
      </c>
      <c r="O86" s="19" t="str">
        <f t="shared" si="11"/>
        <v/>
      </c>
      <c r="P86" s="19"/>
      <c r="Q86" s="21" t="s">
        <v>54</v>
      </c>
      <c r="T86" s="28"/>
      <c r="U86" s="28"/>
      <c r="V86" s="29"/>
      <c r="W86" s="29"/>
    </row>
    <row r="87" customFormat="1" ht="25.5" spans="1:17">
      <c r="A87" s="8">
        <v>84</v>
      </c>
      <c r="B87" s="9" t="s">
        <v>336</v>
      </c>
      <c r="C87" s="10" t="s">
        <v>337</v>
      </c>
      <c r="D87" s="9">
        <v>10000</v>
      </c>
      <c r="E87" s="13">
        <v>4.2</v>
      </c>
      <c r="F87" s="14" t="s">
        <v>338</v>
      </c>
      <c r="G87" s="15" t="s">
        <v>51</v>
      </c>
      <c r="H87" s="16">
        <v>16.33</v>
      </c>
      <c r="I87" s="23" t="s">
        <v>322</v>
      </c>
      <c r="J87" s="24">
        <v>16.33</v>
      </c>
      <c r="K87" s="4" t="s">
        <v>339</v>
      </c>
      <c r="L87" s="21">
        <v>10000</v>
      </c>
      <c r="M87" s="26"/>
      <c r="N87" s="21">
        <v>0</v>
      </c>
      <c r="O87" s="19" t="str">
        <f t="shared" si="11"/>
        <v>变动！</v>
      </c>
      <c r="P87" s="19"/>
      <c r="Q87" s="21" t="s">
        <v>114</v>
      </c>
    </row>
    <row r="88" customFormat="1" ht="25.5" spans="1:17">
      <c r="A88" s="8">
        <v>85</v>
      </c>
      <c r="B88" s="9" t="s">
        <v>340</v>
      </c>
      <c r="C88" s="10" t="s">
        <v>191</v>
      </c>
      <c r="D88" s="9">
        <v>10000</v>
      </c>
      <c r="E88" s="13">
        <v>3</v>
      </c>
      <c r="F88" s="14" t="s">
        <v>252</v>
      </c>
      <c r="G88" s="15" t="s">
        <v>51</v>
      </c>
      <c r="H88" s="16">
        <v>90.83</v>
      </c>
      <c r="I88" s="23" t="s">
        <v>322</v>
      </c>
      <c r="J88" s="24">
        <f>ROUND(ROUND(E88/36000,10)*N88*109,2)</f>
        <v>90.83</v>
      </c>
      <c r="K88" s="4" t="s">
        <v>341</v>
      </c>
      <c r="L88" s="21"/>
      <c r="M88" s="21"/>
      <c r="N88" s="21">
        <v>10000</v>
      </c>
      <c r="O88" s="19"/>
      <c r="P88" s="19"/>
      <c r="Q88" s="21" t="s">
        <v>69</v>
      </c>
    </row>
    <row r="89" customFormat="1" ht="25.5" spans="1:17">
      <c r="A89" s="8">
        <v>86</v>
      </c>
      <c r="B89" s="9" t="s">
        <v>342</v>
      </c>
      <c r="C89" s="10" t="s">
        <v>49</v>
      </c>
      <c r="D89" s="9">
        <v>5000</v>
      </c>
      <c r="E89" s="13">
        <v>3.1</v>
      </c>
      <c r="F89" s="14" t="s">
        <v>343</v>
      </c>
      <c r="G89" s="15" t="s">
        <v>51</v>
      </c>
      <c r="H89" s="16">
        <v>39.61</v>
      </c>
      <c r="I89" s="23" t="s">
        <v>344</v>
      </c>
      <c r="J89" s="24">
        <f t="shared" ref="J89:J105" si="12">ROUND(ROUND(E89/36000,10)*N89*92,2)</f>
        <v>39.61</v>
      </c>
      <c r="K89" s="4" t="s">
        <v>345</v>
      </c>
      <c r="L89" s="21">
        <v>5000</v>
      </c>
      <c r="M89" s="26"/>
      <c r="N89" s="21">
        <v>5000</v>
      </c>
      <c r="O89" s="19" t="str">
        <f t="shared" ref="O89:O113" si="13">IF(L89=N89,"","变动！")</f>
        <v/>
      </c>
      <c r="P89" s="19"/>
      <c r="Q89" s="21" t="s">
        <v>54</v>
      </c>
    </row>
    <row r="90" customFormat="1" ht="25.5" spans="1:17">
      <c r="A90" s="8">
        <v>87</v>
      </c>
      <c r="B90" s="9" t="s">
        <v>346</v>
      </c>
      <c r="C90" s="10" t="s">
        <v>49</v>
      </c>
      <c r="D90" s="9">
        <v>5000</v>
      </c>
      <c r="E90" s="13">
        <v>3.1</v>
      </c>
      <c r="F90" s="14" t="s">
        <v>343</v>
      </c>
      <c r="G90" s="15" t="s">
        <v>51</v>
      </c>
      <c r="H90" s="16">
        <v>39.61</v>
      </c>
      <c r="I90" s="23" t="s">
        <v>344</v>
      </c>
      <c r="J90" s="24">
        <f t="shared" si="12"/>
        <v>39.61</v>
      </c>
      <c r="K90" s="4" t="s">
        <v>347</v>
      </c>
      <c r="L90" s="21">
        <v>5000</v>
      </c>
      <c r="M90" s="26"/>
      <c r="N90" s="21">
        <v>5000</v>
      </c>
      <c r="O90" s="19" t="str">
        <f t="shared" si="13"/>
        <v/>
      </c>
      <c r="P90" s="19"/>
      <c r="Q90" s="21" t="s">
        <v>54</v>
      </c>
    </row>
    <row r="91" customFormat="1" ht="25.5" spans="1:17">
      <c r="A91" s="8">
        <v>88</v>
      </c>
      <c r="B91" s="9" t="s">
        <v>348</v>
      </c>
      <c r="C91" s="10" t="s">
        <v>251</v>
      </c>
      <c r="D91" s="9">
        <v>5000</v>
      </c>
      <c r="E91" s="13">
        <v>3.1</v>
      </c>
      <c r="F91" s="14" t="s">
        <v>349</v>
      </c>
      <c r="G91" s="15" t="s">
        <v>51</v>
      </c>
      <c r="H91" s="16">
        <v>39.61</v>
      </c>
      <c r="I91" s="23" t="s">
        <v>344</v>
      </c>
      <c r="J91" s="24">
        <f t="shared" si="12"/>
        <v>39.61</v>
      </c>
      <c r="K91" s="4" t="s">
        <v>350</v>
      </c>
      <c r="L91" s="21">
        <v>5000</v>
      </c>
      <c r="M91" s="26"/>
      <c r="N91" s="21">
        <v>5000</v>
      </c>
      <c r="O91" s="19" t="str">
        <f t="shared" si="13"/>
        <v/>
      </c>
      <c r="P91" s="19"/>
      <c r="Q91" s="21" t="s">
        <v>54</v>
      </c>
    </row>
    <row r="92" customFormat="1" ht="25.5" spans="1:20">
      <c r="A92" s="8">
        <v>89</v>
      </c>
      <c r="B92" s="9" t="s">
        <v>351</v>
      </c>
      <c r="C92" s="10" t="s">
        <v>318</v>
      </c>
      <c r="D92" s="9">
        <v>5000</v>
      </c>
      <c r="E92" s="13">
        <v>3</v>
      </c>
      <c r="F92" s="14" t="s">
        <v>352</v>
      </c>
      <c r="G92" s="15" t="s">
        <v>51</v>
      </c>
      <c r="H92" s="16">
        <v>38.33</v>
      </c>
      <c r="I92" s="23" t="s">
        <v>344</v>
      </c>
      <c r="J92" s="24">
        <f t="shared" si="12"/>
        <v>38.33</v>
      </c>
      <c r="K92" s="4" t="s">
        <v>353</v>
      </c>
      <c r="L92" s="21">
        <v>5000</v>
      </c>
      <c r="M92" s="26"/>
      <c r="N92" s="21">
        <v>5000</v>
      </c>
      <c r="O92" s="19" t="str">
        <f t="shared" si="13"/>
        <v/>
      </c>
      <c r="P92" s="19"/>
      <c r="Q92" s="21" t="s">
        <v>54</v>
      </c>
      <c r="S92" s="29"/>
      <c r="T92" s="29"/>
    </row>
    <row r="93" customFormat="1" ht="25.5" spans="1:21">
      <c r="A93" s="8">
        <v>90</v>
      </c>
      <c r="B93" s="9" t="s">
        <v>354</v>
      </c>
      <c r="C93" s="10" t="s">
        <v>355</v>
      </c>
      <c r="D93" s="9">
        <v>10000</v>
      </c>
      <c r="E93" s="13">
        <v>3.6</v>
      </c>
      <c r="F93" s="14" t="s">
        <v>356</v>
      </c>
      <c r="G93" s="15" t="s">
        <v>51</v>
      </c>
      <c r="H93" s="16">
        <v>92</v>
      </c>
      <c r="I93" s="23" t="s">
        <v>344</v>
      </c>
      <c r="J93" s="24">
        <f t="shared" si="12"/>
        <v>92</v>
      </c>
      <c r="K93" s="4" t="s">
        <v>357</v>
      </c>
      <c r="L93" s="21">
        <v>10000</v>
      </c>
      <c r="M93" s="21"/>
      <c r="N93" s="21">
        <v>10000</v>
      </c>
      <c r="O93" s="19" t="str">
        <f t="shared" si="13"/>
        <v/>
      </c>
      <c r="P93" s="19"/>
      <c r="Q93" s="21" t="s">
        <v>54</v>
      </c>
      <c r="T93" s="30"/>
      <c r="U93" s="30"/>
    </row>
    <row r="94" customFormat="1" ht="25.5" spans="1:21">
      <c r="A94" s="8">
        <v>91</v>
      </c>
      <c r="B94" s="9" t="s">
        <v>358</v>
      </c>
      <c r="C94" s="10" t="s">
        <v>359</v>
      </c>
      <c r="D94" s="9">
        <v>50000</v>
      </c>
      <c r="E94" s="13">
        <v>3.6</v>
      </c>
      <c r="F94" s="14" t="s">
        <v>356</v>
      </c>
      <c r="G94" s="15" t="s">
        <v>51</v>
      </c>
      <c r="H94" s="16">
        <v>460</v>
      </c>
      <c r="I94" s="23" t="s">
        <v>344</v>
      </c>
      <c r="J94" s="24">
        <f t="shared" si="12"/>
        <v>460</v>
      </c>
      <c r="K94" s="4" t="s">
        <v>360</v>
      </c>
      <c r="L94" s="21">
        <v>50000</v>
      </c>
      <c r="M94" s="21"/>
      <c r="N94" s="21">
        <v>50000</v>
      </c>
      <c r="O94" s="19" t="str">
        <f t="shared" si="13"/>
        <v/>
      </c>
      <c r="P94" s="19"/>
      <c r="Q94" s="21" t="s">
        <v>54</v>
      </c>
      <c r="T94" s="30"/>
      <c r="U94" s="30"/>
    </row>
    <row r="95" customFormat="1" ht="25.5" spans="1:23">
      <c r="A95" s="8">
        <v>92</v>
      </c>
      <c r="B95" s="9" t="s">
        <v>361</v>
      </c>
      <c r="C95" s="10" t="s">
        <v>362</v>
      </c>
      <c r="D95" s="9">
        <v>50000</v>
      </c>
      <c r="E95" s="13">
        <v>3.1</v>
      </c>
      <c r="F95" s="14" t="s">
        <v>61</v>
      </c>
      <c r="G95" s="15" t="s">
        <v>51</v>
      </c>
      <c r="H95" s="16">
        <v>396.11</v>
      </c>
      <c r="I95" s="23" t="s">
        <v>344</v>
      </c>
      <c r="J95" s="24">
        <f t="shared" si="12"/>
        <v>396.11</v>
      </c>
      <c r="K95" s="4" t="s">
        <v>363</v>
      </c>
      <c r="L95" s="21">
        <v>50000</v>
      </c>
      <c r="M95" s="21"/>
      <c r="N95" s="21">
        <v>50000</v>
      </c>
      <c r="O95" s="19" t="str">
        <f t="shared" si="13"/>
        <v/>
      </c>
      <c r="P95" s="19"/>
      <c r="Q95" s="21" t="s">
        <v>54</v>
      </c>
      <c r="T95" s="28"/>
      <c r="U95" s="28"/>
      <c r="V95" s="29"/>
      <c r="W95" s="29"/>
    </row>
    <row r="96" customFormat="1" ht="25.5" spans="1:17">
      <c r="A96" s="8">
        <v>93</v>
      </c>
      <c r="B96" s="9" t="s">
        <v>364</v>
      </c>
      <c r="C96" s="10" t="s">
        <v>365</v>
      </c>
      <c r="D96" s="9">
        <v>50000</v>
      </c>
      <c r="E96" s="13">
        <v>4.2</v>
      </c>
      <c r="F96" s="14" t="s">
        <v>366</v>
      </c>
      <c r="G96" s="15" t="s">
        <v>51</v>
      </c>
      <c r="H96" s="16">
        <v>536.67</v>
      </c>
      <c r="I96" s="23" t="s">
        <v>367</v>
      </c>
      <c r="J96" s="24">
        <f t="shared" si="12"/>
        <v>536.67</v>
      </c>
      <c r="K96" s="4" t="s">
        <v>368</v>
      </c>
      <c r="L96" s="21">
        <v>50000</v>
      </c>
      <c r="M96" s="26"/>
      <c r="N96" s="21">
        <v>50000</v>
      </c>
      <c r="O96" s="19" t="str">
        <f t="shared" si="13"/>
        <v/>
      </c>
      <c r="P96" s="19"/>
      <c r="Q96" s="21" t="s">
        <v>54</v>
      </c>
    </row>
    <row r="97" customFormat="1" ht="25.5" spans="1:21">
      <c r="A97" s="8">
        <v>94</v>
      </c>
      <c r="B97" s="9" t="s">
        <v>369</v>
      </c>
      <c r="C97" s="10" t="s">
        <v>362</v>
      </c>
      <c r="D97" s="9">
        <v>50000</v>
      </c>
      <c r="E97" s="13">
        <v>4.2</v>
      </c>
      <c r="F97" s="14" t="s">
        <v>370</v>
      </c>
      <c r="G97" s="15" t="s">
        <v>51</v>
      </c>
      <c r="H97" s="16">
        <v>536.67</v>
      </c>
      <c r="I97" s="23" t="s">
        <v>367</v>
      </c>
      <c r="J97" s="24">
        <f t="shared" si="12"/>
        <v>536.67</v>
      </c>
      <c r="K97" s="4" t="s">
        <v>371</v>
      </c>
      <c r="L97" s="21">
        <v>50000</v>
      </c>
      <c r="M97" s="21"/>
      <c r="N97" s="21">
        <v>50000</v>
      </c>
      <c r="O97" s="19" t="str">
        <f t="shared" si="13"/>
        <v/>
      </c>
      <c r="P97" s="19"/>
      <c r="Q97" s="21" t="s">
        <v>54</v>
      </c>
      <c r="T97" s="30"/>
      <c r="U97" s="30"/>
    </row>
    <row r="98" customFormat="1" ht="25.5" spans="1:23">
      <c r="A98" s="8">
        <v>95</v>
      </c>
      <c r="B98" s="9" t="s">
        <v>372</v>
      </c>
      <c r="C98" s="10" t="s">
        <v>373</v>
      </c>
      <c r="D98" s="9">
        <v>50000</v>
      </c>
      <c r="E98" s="13">
        <v>3.1</v>
      </c>
      <c r="F98" s="14" t="s">
        <v>374</v>
      </c>
      <c r="G98" s="15" t="s">
        <v>51</v>
      </c>
      <c r="H98" s="16">
        <v>396.11</v>
      </c>
      <c r="I98" s="23" t="s">
        <v>367</v>
      </c>
      <c r="J98" s="24">
        <f t="shared" si="12"/>
        <v>396.11</v>
      </c>
      <c r="K98" s="4" t="s">
        <v>375</v>
      </c>
      <c r="L98" s="21">
        <v>50000</v>
      </c>
      <c r="M98" s="21"/>
      <c r="N98" s="21">
        <v>50000</v>
      </c>
      <c r="O98" s="19" t="str">
        <f t="shared" si="13"/>
        <v/>
      </c>
      <c r="P98" s="19"/>
      <c r="Q98" s="21" t="s">
        <v>54</v>
      </c>
      <c r="T98" s="28"/>
      <c r="U98" s="28"/>
      <c r="V98" s="29"/>
      <c r="W98" s="29"/>
    </row>
    <row r="99" customFormat="1" ht="25.5" spans="1:17">
      <c r="A99" s="8">
        <v>96</v>
      </c>
      <c r="B99" s="9" t="s">
        <v>376</v>
      </c>
      <c r="C99" s="10" t="s">
        <v>377</v>
      </c>
      <c r="D99" s="9">
        <v>50000</v>
      </c>
      <c r="E99" s="13">
        <v>3.1</v>
      </c>
      <c r="F99" s="14" t="s">
        <v>152</v>
      </c>
      <c r="G99" s="15" t="s">
        <v>51</v>
      </c>
      <c r="H99" s="16">
        <v>396.11</v>
      </c>
      <c r="I99" s="23" t="s">
        <v>367</v>
      </c>
      <c r="J99" s="24">
        <f t="shared" si="12"/>
        <v>396.11</v>
      </c>
      <c r="K99" s="4" t="s">
        <v>378</v>
      </c>
      <c r="L99" s="21">
        <v>50000</v>
      </c>
      <c r="M99" s="26"/>
      <c r="N99" s="21">
        <v>50000</v>
      </c>
      <c r="O99" s="19" t="str">
        <f t="shared" si="13"/>
        <v/>
      </c>
      <c r="P99" s="19"/>
      <c r="Q99" s="21" t="s">
        <v>54</v>
      </c>
    </row>
    <row r="100" customFormat="1" ht="25.5" spans="1:17">
      <c r="A100" s="8">
        <v>97</v>
      </c>
      <c r="B100" s="9" t="s">
        <v>379</v>
      </c>
      <c r="C100" s="10" t="s">
        <v>380</v>
      </c>
      <c r="D100" s="9">
        <v>50000</v>
      </c>
      <c r="E100" s="13">
        <v>3.1</v>
      </c>
      <c r="F100" s="14" t="s">
        <v>381</v>
      </c>
      <c r="G100" s="15" t="s">
        <v>51</v>
      </c>
      <c r="H100" s="16">
        <v>396.11</v>
      </c>
      <c r="I100" s="23" t="s">
        <v>367</v>
      </c>
      <c r="J100" s="24">
        <f t="shared" si="12"/>
        <v>396.11</v>
      </c>
      <c r="K100" s="4" t="s">
        <v>382</v>
      </c>
      <c r="L100" s="21">
        <v>50000</v>
      </c>
      <c r="M100" s="26"/>
      <c r="N100" s="21">
        <v>50000</v>
      </c>
      <c r="O100" s="19" t="str">
        <f t="shared" si="13"/>
        <v/>
      </c>
      <c r="P100" s="19"/>
      <c r="Q100" s="21" t="s">
        <v>54</v>
      </c>
    </row>
    <row r="101" customFormat="1" ht="25.5" spans="1:17">
      <c r="A101" s="8">
        <v>98</v>
      </c>
      <c r="B101" s="9" t="s">
        <v>383</v>
      </c>
      <c r="C101" s="10" t="s">
        <v>315</v>
      </c>
      <c r="D101" s="9">
        <v>50000</v>
      </c>
      <c r="E101" s="13">
        <v>3.1</v>
      </c>
      <c r="F101" s="14" t="s">
        <v>384</v>
      </c>
      <c r="G101" s="15" t="s">
        <v>51</v>
      </c>
      <c r="H101" s="16">
        <v>396.11</v>
      </c>
      <c r="I101" s="23" t="s">
        <v>367</v>
      </c>
      <c r="J101" s="24">
        <f t="shared" si="12"/>
        <v>396.11</v>
      </c>
      <c r="K101" s="4" t="s">
        <v>385</v>
      </c>
      <c r="L101" s="21">
        <v>50000</v>
      </c>
      <c r="M101" s="26"/>
      <c r="N101" s="21">
        <v>50000</v>
      </c>
      <c r="O101" s="19" t="str">
        <f t="shared" si="13"/>
        <v/>
      </c>
      <c r="P101" s="19"/>
      <c r="Q101" s="21" t="s">
        <v>54</v>
      </c>
    </row>
    <row r="102" customFormat="1" ht="25.5" spans="1:17">
      <c r="A102" s="8">
        <v>99</v>
      </c>
      <c r="B102" s="9" t="s">
        <v>386</v>
      </c>
      <c r="C102" s="10" t="s">
        <v>373</v>
      </c>
      <c r="D102" s="9">
        <v>50000</v>
      </c>
      <c r="E102" s="13">
        <v>3.1</v>
      </c>
      <c r="F102" s="14" t="s">
        <v>387</v>
      </c>
      <c r="G102" s="15" t="s">
        <v>51</v>
      </c>
      <c r="H102" s="16">
        <v>396.11</v>
      </c>
      <c r="I102" s="23" t="s">
        <v>367</v>
      </c>
      <c r="J102" s="24">
        <f t="shared" si="12"/>
        <v>396.11</v>
      </c>
      <c r="K102" s="4" t="s">
        <v>388</v>
      </c>
      <c r="L102" s="21">
        <v>50000</v>
      </c>
      <c r="M102" s="26"/>
      <c r="N102" s="21">
        <v>50000</v>
      </c>
      <c r="O102" s="19" t="str">
        <f t="shared" si="13"/>
        <v/>
      </c>
      <c r="P102" s="19"/>
      <c r="Q102" s="21" t="s">
        <v>54</v>
      </c>
    </row>
    <row r="103" customFormat="1" ht="25.5" spans="1:17">
      <c r="A103" s="8">
        <v>100</v>
      </c>
      <c r="B103" s="9" t="s">
        <v>389</v>
      </c>
      <c r="C103" s="10" t="s">
        <v>373</v>
      </c>
      <c r="D103" s="9">
        <v>50000</v>
      </c>
      <c r="E103" s="13">
        <v>3.1</v>
      </c>
      <c r="F103" s="14" t="s">
        <v>387</v>
      </c>
      <c r="G103" s="15" t="s">
        <v>51</v>
      </c>
      <c r="H103" s="16">
        <v>396.11</v>
      </c>
      <c r="I103" s="23" t="s">
        <v>367</v>
      </c>
      <c r="J103" s="24">
        <f t="shared" si="12"/>
        <v>396.11</v>
      </c>
      <c r="K103" s="4" t="s">
        <v>390</v>
      </c>
      <c r="L103" s="21">
        <v>50000</v>
      </c>
      <c r="M103" s="26"/>
      <c r="N103" s="21">
        <v>50000</v>
      </c>
      <c r="O103" s="19" t="str">
        <f t="shared" si="13"/>
        <v/>
      </c>
      <c r="P103" s="19"/>
      <c r="Q103" s="21" t="s">
        <v>54</v>
      </c>
    </row>
    <row r="104" customFormat="1" ht="25.5" spans="1:20">
      <c r="A104" s="8">
        <v>101</v>
      </c>
      <c r="B104" s="9" t="s">
        <v>391</v>
      </c>
      <c r="C104" s="10" t="s">
        <v>392</v>
      </c>
      <c r="D104" s="9">
        <v>50000</v>
      </c>
      <c r="E104" s="13">
        <v>3.1</v>
      </c>
      <c r="F104" s="14" t="s">
        <v>393</v>
      </c>
      <c r="G104" s="15" t="s">
        <v>51</v>
      </c>
      <c r="H104" s="16">
        <v>396.11</v>
      </c>
      <c r="I104" s="23" t="s">
        <v>367</v>
      </c>
      <c r="J104" s="24">
        <f t="shared" si="12"/>
        <v>396.11</v>
      </c>
      <c r="K104" s="4" t="s">
        <v>394</v>
      </c>
      <c r="L104" s="21">
        <v>50000</v>
      </c>
      <c r="M104" s="26"/>
      <c r="N104" s="21">
        <v>50000</v>
      </c>
      <c r="O104" s="19" t="str">
        <f t="shared" si="13"/>
        <v/>
      </c>
      <c r="P104" s="19"/>
      <c r="Q104" s="21" t="s">
        <v>54</v>
      </c>
      <c r="S104" s="29"/>
      <c r="T104" s="29"/>
    </row>
    <row r="105" customFormat="1" ht="25.5" spans="1:20">
      <c r="A105" s="8">
        <v>102</v>
      </c>
      <c r="B105" s="9" t="s">
        <v>395</v>
      </c>
      <c r="C105" s="10" t="s">
        <v>151</v>
      </c>
      <c r="D105" s="9">
        <v>50000</v>
      </c>
      <c r="E105" s="13">
        <v>3.1</v>
      </c>
      <c r="F105" s="14" t="s">
        <v>396</v>
      </c>
      <c r="G105" s="15" t="s">
        <v>51</v>
      </c>
      <c r="H105" s="16">
        <v>396.11</v>
      </c>
      <c r="I105" s="23" t="s">
        <v>367</v>
      </c>
      <c r="J105" s="24">
        <f t="shared" si="12"/>
        <v>396.11</v>
      </c>
      <c r="K105" s="4" t="s">
        <v>397</v>
      </c>
      <c r="L105" s="21">
        <v>50000</v>
      </c>
      <c r="M105" s="26"/>
      <c r="N105" s="21">
        <v>50000</v>
      </c>
      <c r="O105" s="19" t="str">
        <f t="shared" si="13"/>
        <v/>
      </c>
      <c r="P105" s="19"/>
      <c r="Q105" s="21" t="s">
        <v>54</v>
      </c>
      <c r="S105" s="29"/>
      <c r="T105" s="29"/>
    </row>
    <row r="106" customFormat="1" ht="25.5" spans="1:17">
      <c r="A106" s="8">
        <v>103</v>
      </c>
      <c r="B106" s="9" t="s">
        <v>398</v>
      </c>
      <c r="C106" s="10" t="s">
        <v>280</v>
      </c>
      <c r="D106" s="9">
        <v>50000</v>
      </c>
      <c r="E106" s="13">
        <v>4.2</v>
      </c>
      <c r="F106" s="14" t="s">
        <v>399</v>
      </c>
      <c r="G106" s="15" t="s">
        <v>51</v>
      </c>
      <c r="H106" s="16">
        <v>134.17</v>
      </c>
      <c r="I106" s="23" t="s">
        <v>367</v>
      </c>
      <c r="J106" s="24">
        <v>134.17</v>
      </c>
      <c r="K106" s="4" t="s">
        <v>400</v>
      </c>
      <c r="L106" s="21">
        <v>50000</v>
      </c>
      <c r="M106" s="26"/>
      <c r="N106" s="21">
        <v>0</v>
      </c>
      <c r="O106" s="19" t="str">
        <f t="shared" si="13"/>
        <v>变动！</v>
      </c>
      <c r="P106" s="19"/>
      <c r="Q106" s="21" t="s">
        <v>114</v>
      </c>
    </row>
    <row r="107" customFormat="1" ht="25.5" spans="1:23">
      <c r="A107" s="8">
        <v>104</v>
      </c>
      <c r="B107" s="9" t="s">
        <v>401</v>
      </c>
      <c r="C107" s="10" t="s">
        <v>49</v>
      </c>
      <c r="D107" s="9">
        <v>20000</v>
      </c>
      <c r="E107" s="13">
        <v>3.85</v>
      </c>
      <c r="F107" s="14" t="s">
        <v>402</v>
      </c>
      <c r="G107" s="15" t="s">
        <v>51</v>
      </c>
      <c r="H107" s="16">
        <v>196.78</v>
      </c>
      <c r="I107" s="23" t="s">
        <v>403</v>
      </c>
      <c r="J107" s="24">
        <f t="shared" ref="J107:J113" si="14">ROUND(ROUND(E107/36000,10)*N107*92,2)</f>
        <v>196.78</v>
      </c>
      <c r="K107" s="4" t="s">
        <v>404</v>
      </c>
      <c r="L107" s="21">
        <v>20000</v>
      </c>
      <c r="M107" s="21"/>
      <c r="N107" s="21">
        <v>20000</v>
      </c>
      <c r="O107" s="19" t="str">
        <f t="shared" si="13"/>
        <v/>
      </c>
      <c r="P107" s="19"/>
      <c r="Q107" s="21" t="s">
        <v>54</v>
      </c>
      <c r="T107" s="28"/>
      <c r="U107" s="28"/>
      <c r="V107" s="29"/>
      <c r="W107" s="29"/>
    </row>
    <row r="108" customFormat="1" ht="25.5" spans="1:23">
      <c r="A108" s="8">
        <v>105</v>
      </c>
      <c r="B108" s="9" t="s">
        <v>405</v>
      </c>
      <c r="C108" s="10" t="s">
        <v>373</v>
      </c>
      <c r="D108" s="9">
        <v>20000</v>
      </c>
      <c r="E108" s="13">
        <v>3.6</v>
      </c>
      <c r="F108" s="14" t="s">
        <v>406</v>
      </c>
      <c r="G108" s="15" t="s">
        <v>51</v>
      </c>
      <c r="H108" s="16">
        <v>184</v>
      </c>
      <c r="I108" s="23" t="s">
        <v>403</v>
      </c>
      <c r="J108" s="24">
        <f t="shared" si="14"/>
        <v>184</v>
      </c>
      <c r="K108" s="4" t="s">
        <v>407</v>
      </c>
      <c r="L108" s="21">
        <v>20000</v>
      </c>
      <c r="M108" s="21"/>
      <c r="N108" s="21">
        <v>20000</v>
      </c>
      <c r="O108" s="19" t="str">
        <f t="shared" si="13"/>
        <v/>
      </c>
      <c r="P108" s="19"/>
      <c r="Q108" s="21" t="s">
        <v>54</v>
      </c>
      <c r="T108" s="28"/>
      <c r="U108" s="28"/>
      <c r="V108" s="29"/>
      <c r="W108" s="29"/>
    </row>
    <row r="109" customFormat="1" ht="25.5" spans="1:23">
      <c r="A109" s="8">
        <v>106</v>
      </c>
      <c r="B109" s="9" t="s">
        <v>408</v>
      </c>
      <c r="C109" s="10" t="s">
        <v>409</v>
      </c>
      <c r="D109" s="9">
        <v>50000</v>
      </c>
      <c r="E109" s="13">
        <v>3.35</v>
      </c>
      <c r="F109" s="14" t="s">
        <v>410</v>
      </c>
      <c r="G109" s="15" t="s">
        <v>51</v>
      </c>
      <c r="H109" s="16">
        <v>428.06</v>
      </c>
      <c r="I109" s="23" t="s">
        <v>403</v>
      </c>
      <c r="J109" s="24">
        <f t="shared" si="14"/>
        <v>428.06</v>
      </c>
      <c r="K109" s="4" t="s">
        <v>411</v>
      </c>
      <c r="L109" s="21">
        <v>50000</v>
      </c>
      <c r="M109" s="21"/>
      <c r="N109" s="21">
        <v>50000</v>
      </c>
      <c r="O109" s="19" t="str">
        <f t="shared" si="13"/>
        <v/>
      </c>
      <c r="P109" s="19"/>
      <c r="Q109" s="21" t="s">
        <v>54</v>
      </c>
      <c r="T109" s="28"/>
      <c r="U109" s="28"/>
      <c r="V109" s="29"/>
      <c r="W109" s="29"/>
    </row>
    <row r="110" customFormat="1" ht="25.5" spans="1:23">
      <c r="A110" s="8">
        <v>107</v>
      </c>
      <c r="B110" s="9" t="s">
        <v>412</v>
      </c>
      <c r="C110" s="10" t="s">
        <v>413</v>
      </c>
      <c r="D110" s="9">
        <v>50000</v>
      </c>
      <c r="E110" s="13">
        <v>3.85</v>
      </c>
      <c r="F110" s="14" t="s">
        <v>402</v>
      </c>
      <c r="G110" s="15" t="s">
        <v>51</v>
      </c>
      <c r="H110" s="16">
        <v>491.94</v>
      </c>
      <c r="I110" s="23" t="s">
        <v>403</v>
      </c>
      <c r="J110" s="24">
        <f t="shared" si="14"/>
        <v>491.94</v>
      </c>
      <c r="K110" s="4" t="s">
        <v>414</v>
      </c>
      <c r="L110" s="21">
        <v>50000</v>
      </c>
      <c r="M110" s="21"/>
      <c r="N110" s="21">
        <v>50000</v>
      </c>
      <c r="O110" s="19" t="str">
        <f t="shared" si="13"/>
        <v/>
      </c>
      <c r="P110" s="19"/>
      <c r="Q110" s="21" t="s">
        <v>54</v>
      </c>
      <c r="T110" s="28"/>
      <c r="U110" s="28"/>
      <c r="V110" s="29"/>
      <c r="W110" s="29"/>
    </row>
    <row r="111" customFormat="1" ht="25.5" spans="1:23">
      <c r="A111" s="8">
        <v>108</v>
      </c>
      <c r="B111" s="9" t="s">
        <v>415</v>
      </c>
      <c r="C111" s="10" t="s">
        <v>416</v>
      </c>
      <c r="D111" s="9">
        <v>50000</v>
      </c>
      <c r="E111" s="13">
        <v>3.85</v>
      </c>
      <c r="F111" s="14" t="s">
        <v>417</v>
      </c>
      <c r="G111" s="15" t="s">
        <v>51</v>
      </c>
      <c r="H111" s="16">
        <v>491.94</v>
      </c>
      <c r="I111" s="23" t="s">
        <v>403</v>
      </c>
      <c r="J111" s="24">
        <f t="shared" si="14"/>
        <v>491.94</v>
      </c>
      <c r="K111" s="4" t="s">
        <v>418</v>
      </c>
      <c r="L111" s="21">
        <v>50000</v>
      </c>
      <c r="M111" s="21"/>
      <c r="N111" s="21">
        <v>50000</v>
      </c>
      <c r="O111" s="19" t="str">
        <f t="shared" si="13"/>
        <v/>
      </c>
      <c r="P111" s="19"/>
      <c r="Q111" s="21" t="s">
        <v>54</v>
      </c>
      <c r="T111" s="28"/>
      <c r="U111" s="28"/>
      <c r="V111" s="29"/>
      <c r="W111" s="29"/>
    </row>
    <row r="112" customFormat="1" ht="25.5" spans="1:23">
      <c r="A112" s="8">
        <v>109</v>
      </c>
      <c r="B112" s="9" t="s">
        <v>419</v>
      </c>
      <c r="C112" s="10" t="s">
        <v>420</v>
      </c>
      <c r="D112" s="9">
        <v>50000</v>
      </c>
      <c r="E112" s="13">
        <v>3.6</v>
      </c>
      <c r="F112" s="14" t="s">
        <v>421</v>
      </c>
      <c r="G112" s="15" t="s">
        <v>51</v>
      </c>
      <c r="H112" s="16">
        <v>460</v>
      </c>
      <c r="I112" s="23" t="s">
        <v>403</v>
      </c>
      <c r="J112" s="24">
        <f t="shared" si="14"/>
        <v>460</v>
      </c>
      <c r="K112" s="4" t="s">
        <v>422</v>
      </c>
      <c r="L112" s="21">
        <v>50000</v>
      </c>
      <c r="M112" s="21"/>
      <c r="N112" s="21">
        <v>50000</v>
      </c>
      <c r="O112" s="19" t="str">
        <f t="shared" si="13"/>
        <v/>
      </c>
      <c r="P112" s="19"/>
      <c r="Q112" s="21" t="s">
        <v>54</v>
      </c>
      <c r="T112" s="28"/>
      <c r="U112" s="28"/>
      <c r="V112" s="29"/>
      <c r="W112" s="29"/>
    </row>
    <row r="113" customFormat="1" ht="25.5" spans="1:23">
      <c r="A113" s="8">
        <v>110</v>
      </c>
      <c r="B113" s="9" t="s">
        <v>423</v>
      </c>
      <c r="C113" s="10" t="s">
        <v>424</v>
      </c>
      <c r="D113" s="9">
        <v>50000</v>
      </c>
      <c r="E113" s="13">
        <v>3.6</v>
      </c>
      <c r="F113" s="14" t="s">
        <v>406</v>
      </c>
      <c r="G113" s="15" t="s">
        <v>51</v>
      </c>
      <c r="H113" s="16">
        <v>460</v>
      </c>
      <c r="I113" s="23" t="s">
        <v>403</v>
      </c>
      <c r="J113" s="24">
        <f t="shared" si="14"/>
        <v>460</v>
      </c>
      <c r="K113" s="4" t="s">
        <v>425</v>
      </c>
      <c r="L113" s="21">
        <v>50000</v>
      </c>
      <c r="M113" s="21"/>
      <c r="N113" s="21">
        <v>50000</v>
      </c>
      <c r="O113" s="19" t="str">
        <f t="shared" si="13"/>
        <v/>
      </c>
      <c r="P113" s="19"/>
      <c r="Q113" s="21" t="s">
        <v>54</v>
      </c>
      <c r="T113" s="28"/>
      <c r="U113" s="28"/>
      <c r="V113" s="29"/>
      <c r="W113" s="29"/>
    </row>
    <row r="114" customFormat="1" ht="25.5" spans="1:17">
      <c r="A114" s="8">
        <v>111</v>
      </c>
      <c r="B114" s="9" t="s">
        <v>426</v>
      </c>
      <c r="C114" s="10" t="s">
        <v>427</v>
      </c>
      <c r="D114" s="9">
        <v>10000</v>
      </c>
      <c r="E114" s="13">
        <v>3</v>
      </c>
      <c r="F114" s="14" t="s">
        <v>428</v>
      </c>
      <c r="G114" s="15" t="s">
        <v>51</v>
      </c>
      <c r="H114" s="16">
        <v>92.5</v>
      </c>
      <c r="I114" s="23" t="s">
        <v>403</v>
      </c>
      <c r="J114" s="24">
        <f>ROUND(ROUND(E114/36000,10)*N114*111,2)</f>
        <v>92.5</v>
      </c>
      <c r="K114" s="4" t="s">
        <v>429</v>
      </c>
      <c r="L114" s="21"/>
      <c r="M114" s="21"/>
      <c r="N114" s="21">
        <v>10000</v>
      </c>
      <c r="O114" s="19"/>
      <c r="P114" s="19"/>
      <c r="Q114" s="21" t="s">
        <v>69</v>
      </c>
    </row>
    <row r="115" customFormat="1" ht="25.5" spans="1:17">
      <c r="A115" s="8">
        <v>112</v>
      </c>
      <c r="B115" s="9" t="s">
        <v>430</v>
      </c>
      <c r="C115" s="10" t="s">
        <v>431</v>
      </c>
      <c r="D115" s="9">
        <v>30000</v>
      </c>
      <c r="E115" s="13">
        <v>3</v>
      </c>
      <c r="F115" s="14" t="s">
        <v>432</v>
      </c>
      <c r="G115" s="15" t="s">
        <v>51</v>
      </c>
      <c r="H115" s="16">
        <v>270</v>
      </c>
      <c r="I115" s="23" t="s">
        <v>403</v>
      </c>
      <c r="J115" s="24">
        <f>ROUND(ROUND(E115/36000,10)*N115*108,2)</f>
        <v>270</v>
      </c>
      <c r="K115" s="4" t="s">
        <v>433</v>
      </c>
      <c r="L115" s="21"/>
      <c r="M115" s="21"/>
      <c r="N115" s="21">
        <v>30000</v>
      </c>
      <c r="O115" s="19"/>
      <c r="P115" s="19"/>
      <c r="Q115" s="21" t="s">
        <v>69</v>
      </c>
    </row>
    <row r="116" customFormat="1" ht="25.5" spans="1:17">
      <c r="A116" s="8">
        <v>113</v>
      </c>
      <c r="B116" s="9" t="s">
        <v>434</v>
      </c>
      <c r="C116" s="10" t="s">
        <v>435</v>
      </c>
      <c r="D116" s="9">
        <v>30000</v>
      </c>
      <c r="E116" s="13">
        <v>3</v>
      </c>
      <c r="F116" s="14" t="s">
        <v>432</v>
      </c>
      <c r="G116" s="15" t="s">
        <v>51</v>
      </c>
      <c r="H116" s="16">
        <v>270</v>
      </c>
      <c r="I116" s="23" t="s">
        <v>403</v>
      </c>
      <c r="J116" s="24">
        <f>ROUND(ROUND(E116/36000,10)*N116*108,2)</f>
        <v>270</v>
      </c>
      <c r="K116" s="4" t="s">
        <v>436</v>
      </c>
      <c r="L116" s="21"/>
      <c r="M116" s="21"/>
      <c r="N116" s="21">
        <v>30000</v>
      </c>
      <c r="O116" s="19"/>
      <c r="P116" s="19"/>
      <c r="Q116" s="21" t="s">
        <v>69</v>
      </c>
    </row>
    <row r="117" ht="24" customHeight="1" spans="1:9">
      <c r="A117" s="8"/>
      <c r="B117" s="9"/>
      <c r="C117" s="9" t="s">
        <v>437</v>
      </c>
      <c r="D117" s="32">
        <f>SUM(D4:D116)</f>
        <v>3855407.25</v>
      </c>
      <c r="E117" s="15"/>
      <c r="F117" s="14"/>
      <c r="G117" s="15"/>
      <c r="H117" s="16">
        <f>SUM(H4:H116)</f>
        <v>27275.09</v>
      </c>
      <c r="I117" s="23"/>
    </row>
    <row r="118" s="2" customFormat="1" ht="21" customHeight="1" spans="1:17">
      <c r="A118" s="33"/>
      <c r="B118" s="33"/>
      <c r="C118" s="33"/>
      <c r="D118" s="33"/>
      <c r="E118" s="33"/>
      <c r="F118" s="33"/>
      <c r="G118" s="33"/>
      <c r="H118" s="33"/>
      <c r="I118" s="33"/>
      <c r="J118" s="34"/>
      <c r="K118" s="35"/>
      <c r="L118" s="35"/>
      <c r="M118" s="35"/>
      <c r="N118" s="35"/>
      <c r="O118" s="34"/>
      <c r="P118" s="34"/>
      <c r="Q118" s="35"/>
    </row>
  </sheetData>
  <mergeCells count="2">
    <mergeCell ref="A1:I1"/>
    <mergeCell ref="H2:I2"/>
  </mergeCells>
  <pageMargins left="0.751388888888889" right="0.354166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2025年第三季度将乐县扶贫小额信贷贴息情况表</vt:lpstr>
      <vt:lpstr>邮储银行</vt:lpstr>
      <vt:lpstr>信用社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jlny101</cp:lastModifiedBy>
  <dcterms:created xsi:type="dcterms:W3CDTF">2023-04-12T16:54:00Z</dcterms:created>
  <dcterms:modified xsi:type="dcterms:W3CDTF">2025-10-09T15:54:01Z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52036C2B1B198144196AE768327D32C9</vt:lpwstr>
  </property>
</Properties>
</file>